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mendoza\Documents\"/>
    </mc:Choice>
  </mc:AlternateContent>
  <xr:revisionPtr revIDLastSave="0" documentId="8_{207D8CD4-0B95-4289-AC9C-6EA342C6D833}" xr6:coauthVersionLast="47" xr6:coauthVersionMax="47" xr10:uidLastSave="{00000000-0000-0000-0000-000000000000}"/>
  <bookViews>
    <workbookView xWindow="-120" yWindow="-120" windowWidth="15600" windowHeight="11160" firstSheet="1" activeTab="1" xr2:uid="{A3A3F2B9-8386-4303-8069-54D93F57EBCA}"/>
  </bookViews>
  <sheets>
    <sheet name="Parámetro" sheetId="1" state="hidden" r:id="rId1"/>
    <sheet name="Matriz" sheetId="2" r:id="rId2"/>
  </sheets>
  <definedNames>
    <definedName name="_xlnm._FilterDatabase" localSheetId="0" hidden="1">Parámetro!$A$56:$F$56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 i="2" l="1"/>
  <c r="R5" i="2"/>
  <c r="R6" i="2"/>
  <c r="R7" i="2"/>
  <c r="R8" i="2"/>
  <c r="R9" i="2"/>
  <c r="R11" i="2"/>
  <c r="R12" i="2"/>
  <c r="R13" i="2"/>
  <c r="R14" i="2"/>
  <c r="R15" i="2"/>
  <c r="K4" i="2"/>
  <c r="K15" i="2"/>
  <c r="K14" i="2"/>
  <c r="K13" i="2"/>
  <c r="K12" i="2"/>
  <c r="K11" i="2"/>
  <c r="K10" i="2"/>
  <c r="K9" i="2"/>
  <c r="K8" i="2"/>
  <c r="K7" i="2"/>
  <c r="K6" i="2"/>
  <c r="Q4" i="2"/>
  <c r="Q5" i="2"/>
  <c r="Q6" i="2"/>
  <c r="Q7" i="2"/>
  <c r="Q8" i="2"/>
  <c r="Q9" i="2"/>
  <c r="Q10" i="2"/>
  <c r="R10" i="2" s="1"/>
  <c r="Q11" i="2"/>
  <c r="Q12" i="2"/>
  <c r="Q13" i="2"/>
  <c r="Q14" i="2"/>
  <c r="Q15" i="2"/>
  <c r="K5" i="2"/>
  <c r="B6" i="2"/>
  <c r="B4" i="2"/>
  <c r="C15" i="2"/>
  <c r="B15" i="2"/>
  <c r="C14" i="2"/>
  <c r="B14" i="2"/>
  <c r="C13" i="2"/>
  <c r="B13" i="2"/>
  <c r="C12" i="2"/>
  <c r="B12" i="2"/>
  <c r="C11" i="2"/>
  <c r="B11" i="2"/>
  <c r="C10" i="2"/>
  <c r="B10" i="2"/>
  <c r="C9" i="2"/>
  <c r="B9" i="2"/>
  <c r="C8" i="2"/>
  <c r="B8" i="2"/>
  <c r="C7" i="2"/>
  <c r="B7" i="2"/>
  <c r="C6" i="2"/>
  <c r="G15" i="2"/>
  <c r="T15" i="2" s="1"/>
  <c r="E15" i="2"/>
  <c r="G14" i="2"/>
  <c r="T14" i="2" s="1"/>
  <c r="E14" i="2"/>
  <c r="G13" i="2"/>
  <c r="T13" i="2" s="1"/>
  <c r="E13" i="2"/>
  <c r="G12" i="2"/>
  <c r="E12" i="2"/>
  <c r="G11" i="2"/>
  <c r="T11" i="2" s="1"/>
  <c r="E11" i="2"/>
  <c r="G10" i="2"/>
  <c r="T10" i="2" s="1"/>
  <c r="E10" i="2"/>
  <c r="G9" i="2"/>
  <c r="T9" i="2" s="1"/>
  <c r="E9" i="2"/>
  <c r="G8" i="2"/>
  <c r="T8" i="2" s="1"/>
  <c r="E8" i="2"/>
  <c r="G7" i="2"/>
  <c r="T7" i="2" s="1"/>
  <c r="E7" i="2"/>
  <c r="G6" i="2"/>
  <c r="T6" i="2" s="1"/>
  <c r="E6" i="2"/>
  <c r="F76" i="1"/>
  <c r="F75" i="1"/>
  <c r="F74" i="1"/>
  <c r="F73" i="1"/>
  <c r="F72" i="1"/>
  <c r="F71" i="1"/>
  <c r="F70" i="1"/>
  <c r="F69" i="1"/>
  <c r="F68" i="1"/>
  <c r="F67" i="1"/>
  <c r="F66" i="1"/>
  <c r="F65" i="1"/>
  <c r="F64" i="1"/>
  <c r="F63" i="1"/>
  <c r="F62" i="1"/>
  <c r="F61" i="1"/>
  <c r="F60" i="1"/>
  <c r="F59" i="1"/>
  <c r="F58" i="1"/>
  <c r="F57" i="1"/>
  <c r="G4" i="2"/>
  <c r="T4" i="2" s="1"/>
  <c r="G5" i="2"/>
  <c r="T5" i="2" s="1"/>
  <c r="E4" i="2"/>
  <c r="E5" i="2"/>
  <c r="B5" i="2"/>
  <c r="C4" i="2"/>
  <c r="C5" i="2"/>
  <c r="S15" i="2" l="1"/>
  <c r="U15" i="2" s="1"/>
  <c r="V15" i="2" s="1"/>
  <c r="S14" i="2"/>
  <c r="U14" i="2" s="1"/>
  <c r="V14" i="2" s="1"/>
  <c r="S13" i="2"/>
  <c r="U13" i="2" s="1"/>
  <c r="V13" i="2" s="1"/>
  <c r="H12" i="2"/>
  <c r="I12" i="2" s="1"/>
  <c r="S12" i="2"/>
  <c r="S11" i="2"/>
  <c r="U11" i="2" s="1"/>
  <c r="V11" i="2" s="1"/>
  <c r="S8" i="2"/>
  <c r="U8" i="2" s="1"/>
  <c r="V8" i="2" s="1"/>
  <c r="S4" i="2"/>
  <c r="U4" i="2" s="1"/>
  <c r="V4" i="2" s="1"/>
  <c r="S10" i="2"/>
  <c r="U10" i="2" s="1"/>
  <c r="V10" i="2" s="1"/>
  <c r="S7" i="2"/>
  <c r="U7" i="2" s="1"/>
  <c r="V7" i="2" s="1"/>
  <c r="H9" i="2"/>
  <c r="I9" i="2" s="1"/>
  <c r="S9" i="2"/>
  <c r="U9" i="2" s="1"/>
  <c r="V9" i="2" s="1"/>
  <c r="S5" i="2"/>
  <c r="U5" i="2" s="1"/>
  <c r="V5" i="2" s="1"/>
  <c r="H6" i="2"/>
  <c r="I6" i="2" s="1"/>
  <c r="S6" i="2"/>
  <c r="U6" i="2" s="1"/>
  <c r="V6" i="2" s="1"/>
  <c r="H13" i="2"/>
  <c r="I13" i="2" s="1"/>
  <c r="H10" i="2"/>
  <c r="I10" i="2" s="1"/>
  <c r="H11" i="2"/>
  <c r="I11" i="2" s="1"/>
  <c r="H8" i="2"/>
  <c r="I8" i="2" s="1"/>
  <c r="H15" i="2"/>
  <c r="I15" i="2" s="1"/>
  <c r="H14" i="2"/>
  <c r="I14" i="2" s="1"/>
  <c r="T12" i="2"/>
  <c r="H7" i="2"/>
  <c r="I7" i="2" s="1"/>
  <c r="H5" i="2"/>
  <c r="I5" i="2" s="1"/>
  <c r="H4" i="2"/>
  <c r="I4" i="2" s="1"/>
  <c r="U12" i="2" l="1"/>
  <c r="V12" i="2" s="1"/>
</calcChain>
</file>

<file path=xl/sharedStrings.xml><?xml version="1.0" encoding="utf-8"?>
<sst xmlns="http://schemas.openxmlformats.org/spreadsheetml/2006/main" count="278" uniqueCount="182">
  <si>
    <t>CÓD</t>
  </si>
  <si>
    <t>DESCRIPCIÓN DEL RIESGO</t>
  </si>
  <si>
    <t>FACTOR DE RIESGO ASOCIADO</t>
  </si>
  <si>
    <t>R1</t>
  </si>
  <si>
    <t>Posibilidad de formalizar actos notariales con clientes vinculados a delitos de LA/FT y/o delitos precedentes; o registrados en fuentes públicas o en los listados que contribuyen a la prevención de LAFT.</t>
  </si>
  <si>
    <t>CLIENTES</t>
  </si>
  <si>
    <t>R2</t>
  </si>
  <si>
    <t>Posibilidad de contar con clientes vinculado a LA/FT o delitos precedentes, cuyas características sean menores de 25 años, ama de casa, estudiantes, personas jubilados o personas sin ingresos fijos, que formalicen actos notariales de compra - venta de bienes muebles o inmueble de alto valor comercial. (ejemplo vehículos de alta gama, inmueble que por metraje o ubicación tenga un alto valor).</t>
  </si>
  <si>
    <t>R3</t>
  </si>
  <si>
    <t>Posibilidad de formalizar actos notariales con clientes que hagan uso de recursos ilícitos provenientes de la actividad de minería ilegal que busquen invertir o consolidar empresas del sector oro y otros minerales.</t>
  </si>
  <si>
    <t>PRODUCTO</t>
  </si>
  <si>
    <t>R4</t>
  </si>
  <si>
    <t>Posibilidad de contar con clientes que hagan uso de recursos ilícitos provenientes del delito de narcotráfico y formalicen antes el Notario la adquisición de vehículos de alta gama y/o colección.</t>
  </si>
  <si>
    <t>R5</t>
  </si>
  <si>
    <t>Posibilidad de contar con clientes vinculados a delitos de LA/FT y/o delitos precedentes que constituyan empresas que sean utilizadas como fachada para ocultar el ingreso del origen ilícito; la cuales la constituyen a título personal o utilizando a terceras personas (testaferros).</t>
  </si>
  <si>
    <t>R6</t>
  </si>
  <si>
    <r>
      <t>Posibilidad de contar con clientes PEPs o familiares de PEP, vinculados a delitos de LA/FT y/o delitos precedentes (delitos contra la administración pública), que formalicen actos de inversión tales como</t>
    </r>
    <r>
      <rPr>
        <u/>
        <sz val="7"/>
        <color rgb="FF000000"/>
        <rFont val="Arial Narrow"/>
        <family val="2"/>
      </rPr>
      <t xml:space="preserve"> compra venta de bienes muebles/Inmuebles</t>
    </r>
    <r>
      <rPr>
        <sz val="7"/>
        <color rgb="FF000000"/>
        <rFont val="Arial Narrow"/>
        <family val="2"/>
      </rPr>
      <t>, constitución de empresas, aumento de capital, prestamos, etc.</t>
    </r>
  </si>
  <si>
    <t>R7</t>
  </si>
  <si>
    <t>Posibilidad de formalizar actos de arrendamiento en el que se realice pagos adelantados por periodos largos donde se haga uso de recursos ilícitos provenientes del delito de LAFT y/o delitos precedentes.</t>
  </si>
  <si>
    <t>R8</t>
  </si>
  <si>
    <t>Posibilidad de vincularse con clientes que hagan uso de recursos ilícitos o no justificado, que busquen capitalizar o disminuir el endeudamiento de empresas legítimas.</t>
  </si>
  <si>
    <t>R9</t>
  </si>
  <si>
    <t xml:space="preserve">Posibilidad de clientes que se encuentren vinculados a grupos terroristas y constituyan organizaciones sin fines de lucro (ONG) y sean utilizadas para el Financiamiento del Terrorismo. </t>
  </si>
  <si>
    <t>R10</t>
  </si>
  <si>
    <t>Posibilidad de vincularse con clientes que buscan dar apariencia legal a los bienes o dinero de origen ilícito, realizando múltiples donaciones a través de actos notariales.</t>
  </si>
  <si>
    <t>R11</t>
  </si>
  <si>
    <t>Posibilidad de brindar los servicios notariales a clientes vinculados a LA/FT o delitos precedentes debido a tener una mayor exposición al domiciliar dicho cliente en una zona de alto riesgo.</t>
  </si>
  <si>
    <t>ZONA GEOGRÁFICA</t>
  </si>
  <si>
    <t>R12</t>
  </si>
  <si>
    <t>Posibilidad de contar con trabajadores vinculados a LA/FT que permitan o faciliten la formalización de actos realizados por clientes, cuyo origen provengan de ganancias ilícitas.</t>
  </si>
  <si>
    <t>PERSONAS</t>
  </si>
  <si>
    <t>Probable</t>
  </si>
  <si>
    <t>Moderada</t>
  </si>
  <si>
    <t>Poco probable</t>
  </si>
  <si>
    <t>PROBABILIDAD</t>
  </si>
  <si>
    <t>NIVEL</t>
  </si>
  <si>
    <t>DESCRIPCIÓN - CRITERIO SEMI CUANTITATIVO</t>
  </si>
  <si>
    <t>CRITERIO 1</t>
  </si>
  <si>
    <t>CRITERIO 2</t>
  </si>
  <si>
    <t>EL EVENTO DE RIESGO PODRÍA OCURRIR CON LA SIGUIENTE FRECUENCIA:</t>
  </si>
  <si>
    <t>PROB. QUE EL EVENTO DE RIESGO DE LA/FT OCURRA</t>
  </si>
  <si>
    <t>Improbable</t>
  </si>
  <si>
    <t>Podría ocurrir al menos una vez cada 5 años o más</t>
  </si>
  <si>
    <t>(0% - 5%)</t>
  </si>
  <si>
    <t>Podría ocurrir al menos una vez cada 3 años</t>
  </si>
  <si>
    <t>(6% - 25%)</t>
  </si>
  <si>
    <t>Podría ocurrir 1 vez al año</t>
  </si>
  <si>
    <t>(26%- 50%)</t>
  </si>
  <si>
    <t>Podría ocurrir entre 2 a 5 veces en el último año.</t>
  </si>
  <si>
    <t>(51%- 75%)</t>
  </si>
  <si>
    <t>Muy Probable</t>
  </si>
  <si>
    <t>Podría ocurrir de 6 a más veces en el último año.</t>
  </si>
  <si>
    <t>(76%- 100%)</t>
  </si>
  <si>
    <t>IMPACTO</t>
  </si>
  <si>
    <t>DESCRIPCIÓN – CRITERIO SEMI CUANTITATIVO</t>
  </si>
  <si>
    <t xml:space="preserve">CRITERIO 1 FINANCIERO </t>
  </si>
  <si>
    <t>CRITERIO 2 LEGAL</t>
  </si>
  <si>
    <t xml:space="preserve">CRITERIO 3 REPUTACIONAL </t>
  </si>
  <si>
    <t xml:space="preserve">OTROS </t>
  </si>
  <si>
    <t>Insignificante</t>
  </si>
  <si>
    <t>Pérdidas económicas menores no menor a 0.15 UIT hasta 1 UIT.</t>
  </si>
  <si>
    <t>Genera la realización de auditorías internas.</t>
  </si>
  <si>
    <t>El hecho es limitado y no ha generado ningún efecto negativo en la confianza y credibilidad de los diferentes grupos de interés. Además, no se ha difundido a través de los medios de comunicación de masas y el hecho es conocido solamente dentro del ámbito interno de la Notaría.</t>
  </si>
  <si>
    <t>Menor</t>
  </si>
  <si>
    <t>Pérdidas económicas mayores a 1 UIT hasta 3 UIT.</t>
  </si>
  <si>
    <t>Genera el requerimiento y solicitudes especiales de información y procedimientos por parte de las entidades competentes y de control.</t>
  </si>
  <si>
    <t>El hecho afecta la confianza y credibilidad de la Notaria.</t>
  </si>
  <si>
    <t>Moderado</t>
  </si>
  <si>
    <t>Pérdidas económicas mayores a 3 UIT hasta 6 UIT.</t>
  </si>
  <si>
    <t>El hecho tiene despliegue mínimo por medios masivos de comunicación. Afecta de manera media la confianza y credibilidad de los clientes.</t>
  </si>
  <si>
    <t>No produce efecto de contagio.</t>
  </si>
  <si>
    <t>Mayor</t>
  </si>
  <si>
    <t>Pérdidas económicas mayores a 6 UIT hasta 10 UIT.</t>
  </si>
  <si>
    <t>Se presenta la probabilidad de pérdida de clientes, disminución de ingresos por desprestigio, mala imagen o publicidad negativa de la Notaría.</t>
  </si>
  <si>
    <t xml:space="preserve">Puede producir efecto contagio entre otras Notarias cercanas. </t>
  </si>
  <si>
    <t>Significativo</t>
  </si>
  <si>
    <t>Pérdidas económicas mayores a 10 UIT hasta 15 UIT.</t>
  </si>
  <si>
    <t>Alta probabilidad de pérdida de clientes, disminución de ingresos por desprestigio, mala imagen o publicidad negativa de la Notaría.</t>
  </si>
  <si>
    <t>Puede producir efecto contagio en todo el sector Notarial.</t>
  </si>
  <si>
    <t>• Puede ser susceptible de una amonestación o sanción menor del Supervisor, del tipo monetario.
• Poca probabilidad de procesos penales.</t>
  </si>
  <si>
    <t>• Puede ser susceptible de una sanción más estricta del Supervisor, del tipo monetario.
• Media probabilidad de procesos penales.</t>
  </si>
  <si>
    <t>• Puede ser susceptible de cuantiosas multas del Supervisor.
• Alta probabilidad de procesos penales</t>
  </si>
  <si>
    <t>RIESGO INHERENTE</t>
  </si>
  <si>
    <t>NIVEL DE RIESGO</t>
  </si>
  <si>
    <t>EVALUACIÓN DEL RIESGO</t>
  </si>
  <si>
    <t>Código</t>
  </si>
  <si>
    <t>Descripción</t>
  </si>
  <si>
    <t>RIESGO MEDIO</t>
  </si>
  <si>
    <t>RIESGO CRÍTICO</t>
  </si>
  <si>
    <t>C1</t>
  </si>
  <si>
    <t>C2</t>
  </si>
  <si>
    <t>C3</t>
  </si>
  <si>
    <t>C4</t>
  </si>
  <si>
    <t>C5</t>
  </si>
  <si>
    <t>C6</t>
  </si>
  <si>
    <t>C7</t>
  </si>
  <si>
    <t>C8</t>
  </si>
  <si>
    <t>C9</t>
  </si>
  <si>
    <t>C10</t>
  </si>
  <si>
    <t>C11</t>
  </si>
  <si>
    <t>C12</t>
  </si>
  <si>
    <t>C13</t>
  </si>
  <si>
    <t>C14</t>
  </si>
  <si>
    <t>C15</t>
  </si>
  <si>
    <t>C16</t>
  </si>
  <si>
    <t>C17</t>
  </si>
  <si>
    <t>C18</t>
  </si>
  <si>
    <t>CÓD CONTROL</t>
  </si>
  <si>
    <t>DESCRIPCIÓN</t>
  </si>
  <si>
    <t>El abogado ó kardista ó anfitriona de la notaría, antes que se formalice el acto, realiza la consulta previa en el SISGEN a fin de verificar si la persona se encuentra en alguna lista para el Sistema de Prevención de LA/FT. El sistema por defecto deja evidencia de la consulta realizada.</t>
  </si>
  <si>
    <t>El abogado ó kardista ó anfitriona de la notaría, antes que se formalice el acto, realiza la consulta en listas propias (alimentadas por los oficios recibidos, alertas generadas al interno de la notaría) a fin de verificar si existen coincidencias, dejando evidencia de este control en los documentos del acto.</t>
  </si>
  <si>
    <t>El abogado antes que se formalice acto notarial verifica la identidad biométrica de las huellas dactilares, a través del servicio que brinda el Registro Nacional de Identidad y Estado Civil – RENIEC, cuando los comparecientes o intervinientes realicen los siguientes actos: Disposición o gravamen de sus bienes; o de otorgamiento de poderes con facultades de disposición o gravamen de sus bienes, u otros actos que considere pertinentes que se realicen a través de los siguientes documentos:
a)	Escrituras públicas
b)	Testamentos
c)	Actas de transferencia de bienes muebles registrales
d)	Actas y escrituras de procedimientos no contenciosos
e)	Instrumentos protocolares denominados de Constitución de garantía mobiliaria e inmobiliaria
f)	Actas de aportes de capital para la constitución o aumento de capital de las personas jurídicas
g)	Otros documentos protocolares que impliquen afectación sobre bienes muebles e inmuebles.
La evidencia de la verificación biométrica debe incluirse en los documentos de los actos formalizados.</t>
  </si>
  <si>
    <t>El abogado antes que se formalice el acto, cuando se trate de actas de las sociedades comerciales o civiles, verificará que estas se encuentren certificadas por el Gerente General con nombramiento inscrito, donde expresamente declare bajo su responsabilidad al final del Acta que los socios o accionistas son quienes corresponden y  sus firmas las que se muestran en dicho documento. (La firma del gerente en esta declaración deberá estar certificada notarialmente) . En este caso, el notario no tiene la obligación de guardar la documentación puesto que la evidencia puede obtenerla ingresando a registros públicos cuando se requiera.</t>
  </si>
  <si>
    <t>El abogado que atiende al cliente/usuario, antes de formalizar el acto, revisa la vigencia de poderes de quien viene en representación de la persona natural o jurídica en el documento registral exhibido o mediante la consulta en línea del poder inscrito en Sunarp. En este caso, el Notario no se encuentra obligado a guardar documentación y se puede evidenciar cuando se requiera ingresando a registros públicos.</t>
  </si>
  <si>
    <t>El abogado que atiende al cliente/usuario, antes de formalizar el acto si no puede realizar la validación biométrica, solicitará que el compareciente o interviniente, efectúe el trámite de actualización de huellas respectivas ante el Registro Nacional de Identificación y Estado Civil – Reniec, suspendiendo el otorgamiento del instrumento notarial respectivo.</t>
  </si>
  <si>
    <t>El abogado que atiende al cliente/usuario le solicita, antes de la formalización del acto solicita completar el anexo 5, donde incluye la información sobre el origen de los fondos con los que obtuvo los bienes materia del acto, dejando como evidencia el anexo 5 firmado por el cliente que se custodian con los documentos del acto.</t>
  </si>
  <si>
    <t>El abogado que atiende al cliente/usuario le solicita, antes de la formalización del acto complete el anexo 5 donde incluye la información sobre el(os) beneficiario(s) finales, dejando como evidencia el anexo 5 firmado por el cliente, que se custodian con los documentos del acto.</t>
  </si>
  <si>
    <t>El oficial de cumplimiento con periodicidad mensual/semestral/ selecciona una muestra representativa de aquellos actos que con características sensibles a materializar riesgos de LA/FT tales como aumento de capitales frecuentes o provenientes del extranjero, pagos de arrendamientos anticipados, entre otros que considere pertinentes. Emite un informe de los hallazgos encontrados.</t>
  </si>
  <si>
    <t>El personal encargado administrador ó Oficial de Cumplimiento, debe realizar una inducción o capacitación con temas relacionados al Sistema de Prevención de LA/FT al personal nuevo que ingrese a la notaria dentro de los 30 días siguientes a la fecha de su ingreso, teniendo esta evidencia en el file del trabajador.</t>
  </si>
  <si>
    <t>El Oficial de cumplimiento anualmente, llevará el control para verificar que todos los trabajadores hayan sido capacitados en temas relacionados con el Sistema de Prevención de Lavado de Activos y Financiamiento del Terrorismo, teniendo como evidencia el certificado emitido, el mismo que debe ser custodiado en su file.</t>
  </si>
  <si>
    <t>El Oficial de cumplimiento con periodicidad mensual/semestral/anual generará el reporte de debida diligencia desde el SISGEN, con la finalidad de identificar si uno de los intervinientes y/o comparecientes que participaron en la formalización de un acto notarial, se encuentran en las listas negativas nacionales e internacionales, para monitorear si corresponde a elaborar un informe de riesgo. La evidencia es el archivo generado y/o el informe de riesgo en caso corresponda.</t>
  </si>
  <si>
    <t>El personal encargado, ya sea el administrador o el Oficial de Cumplimiento, tiene la responsabilidad de realizar las verificaciones necesarias para conocer adecuadamente a su personal. Para lograr esto, se debe llevar a cabo una debida diligencia en el proceso de conocer a los trabajadores, solicitando que completen una declaración patrimonial y personal, así como realizando verificaciones en listas, antecedentes, entre otros procedimientos. Estos documentos deben estar debidamente custodiados y resguardados en su file personal.</t>
  </si>
  <si>
    <t xml:space="preserve">El Oficial de cumplimiento mensual/semestral/anual, validara una muestra representativa de los files de los trabajadores a fin de asegurarse que este contenga toda la información mínima requerida, verificar si han realizado la actualización de la declaración jurada patrimonial (si hubo cambios sustanciales en su patrimonio) y elaborar informe con los hallazgos identificados. </t>
  </si>
  <si>
    <t>El abogado ó Kardista que al momento de atender al cliente identifica si el  perfil socio-económico guarda relación con el acto que está formalizando o no, en caso no guarde relación comunica al Oficial de Cumplimiento a fin de evaluar la señal de alerta para determinar si se trata de una operación inusual o la elaboración de un informe de riesgo, dejando como evidencia el análisis realizado.</t>
  </si>
  <si>
    <t>El abogado ó kardista de la notaría, antes que se formalice el acto de constitución de persona jurídica, solicita al cliente complete el formato de declaración jurada de beneficiario final a fin de conocer quienes, son las personas que tienen el control sobre el patrimonio de la empresa, dejando como evidencia del anexo de beneficiario final firmado por el cliente y se custodian con los documentos del acto.</t>
  </si>
  <si>
    <t xml:space="preserve">El abogado ó kardista después de la formalización del acto, realiza una verificación del cumplimiento de todo el proceso de debida diligencia de conocimiento del cliente (si tiene toda la documentación que corresponde), guardando como evidencia el formato de “check list de cumplimiento de debida diligencia”. </t>
  </si>
  <si>
    <t>Cuando el abogado ó kardista que atiende al cliente, identifica que se trata de una persona bajo el régimen reforzado (de acuerdo a la normativa vigente, actividades sensibles y otras que determine el Notario), le solicita información adicional según corresponda, dejando como evidencia los formatos correspondientes firmado por el cliente que se custodian con los documentos del acto.</t>
  </si>
  <si>
    <t>POR DISEÑO</t>
  </si>
  <si>
    <t>IDENTIFICACIÓN 
DEL RIESGO</t>
  </si>
  <si>
    <t xml:space="preserve">CRITERIOS </t>
  </si>
  <si>
    <t>CLASIFICACIÓN</t>
  </si>
  <si>
    <t>PUNTUACIÓN</t>
  </si>
  <si>
    <t>PONDERACIÓN</t>
  </si>
  <si>
    <t>Preventivo</t>
  </si>
  <si>
    <t>Detectivo</t>
  </si>
  <si>
    <t>Correctivo</t>
  </si>
  <si>
    <t>Forma</t>
  </si>
  <si>
    <t>Semiautomático</t>
  </si>
  <si>
    <t>Automáticos</t>
  </si>
  <si>
    <t>Documentado</t>
  </si>
  <si>
    <t>Documentado, Aprobado y Difundido</t>
  </si>
  <si>
    <t>No Documentado</t>
  </si>
  <si>
    <t>Cobertura</t>
  </si>
  <si>
    <t>Total</t>
  </si>
  <si>
    <t>Parcial</t>
  </si>
  <si>
    <t>Nulo</t>
  </si>
  <si>
    <t>POR LA EJECUCIÓN CONTROL</t>
  </si>
  <si>
    <t>Implementación</t>
  </si>
  <si>
    <t>En desarrollo</t>
  </si>
  <si>
    <t>Desarrollo parcial</t>
  </si>
  <si>
    <t>Implementado</t>
  </si>
  <si>
    <t>POR EJECUCIÓN</t>
  </si>
  <si>
    <t>EFECTIVIDAD DEL CONTROL</t>
  </si>
  <si>
    <t>PUNTAJE</t>
  </si>
  <si>
    <t>NIVEL DE 
MITIGACIÓN DEL RIESGO</t>
  </si>
  <si>
    <t>Fuerte</t>
  </si>
  <si>
    <t>Debil</t>
  </si>
  <si>
    <t>Sin Control</t>
  </si>
  <si>
    <t>MULTIPLICADOR</t>
  </si>
  <si>
    <t>RIESGO RESIDUAL</t>
  </si>
  <si>
    <t>Imp.</t>
  </si>
  <si>
    <t>IMPACTO RESIDUAL</t>
  </si>
  <si>
    <t>COBERTURA CONTROL</t>
  </si>
  <si>
    <t>RIESGO BAJO</t>
  </si>
  <si>
    <t>RIESGO ALTO</t>
  </si>
  <si>
    <t>MEDIDAS
 DE CONTROL</t>
  </si>
  <si>
    <t>EFECTIVIDAD 
DEL CONTROL</t>
  </si>
  <si>
    <t>(P.inher. - Nivel de mitig.) PROB. RESIDUAL</t>
  </si>
  <si>
    <t>RANGO INFERIOR</t>
  </si>
  <si>
    <t>RANGO SUPERIOR</t>
  </si>
  <si>
    <t>NATURALEZA CONTROL</t>
  </si>
  <si>
    <t>FORMA DE CONTROL</t>
  </si>
  <si>
    <t>DOCUMENTADO CONTROL</t>
  </si>
  <si>
    <t>IMPLENTACIÓN DEL CONTROL</t>
  </si>
  <si>
    <t>DESCRIPCIÓN DEL CONTROL</t>
  </si>
  <si>
    <t>CÓD. 
CONTROL</t>
  </si>
  <si>
    <t>CÓD.
RIESGO</t>
  </si>
  <si>
    <t>Sin control</t>
  </si>
  <si>
    <t>Prob.</t>
  </si>
  <si>
    <t>Manual</t>
  </si>
  <si>
    <t>EVALUACIÓN DE LA EFECTIVIDAD DEL CONTROL Y DETERMINACIÓN DEL RIESGO RESIDUAL</t>
  </si>
  <si>
    <t>NIVEL DE RIESGO RESIDUAL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</si>
</sst>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7"/>
      <color rgb="FF000000"/>
      <name val="Arial Narrow"/>
      <family val="2"/>
    </font>
    <font>
      <u/>
      <sz val="7"/>
      <color rgb="FF000000"/>
      <name val="Arial Narrow"/>
      <family val="2"/>
    </font>
    <font>
      <b/>
      <sz val="9"/>
      <color rgb="FF000000"/>
      <name val="Arial Narrow"/>
      <family val="2"/>
    </font>
    <font>
      <b/>
      <sz val="9"/>
      <color theme="1"/>
      <name val="Arial Narrow"/>
      <family val="2"/>
    </font>
    <font>
      <sz val="9"/>
      <color theme="1"/>
      <name val="Arial Narrow"/>
      <family val="2"/>
    </font>
    <font>
      <b/>
      <sz val="9"/>
      <color rgb="FF3A3838"/>
      <name val="Arial Narrow"/>
      <family val="2"/>
    </font>
    <font>
      <sz val="9"/>
      <color rgb="FF000000"/>
      <name val="Arial Narrow"/>
      <family val="2"/>
    </font>
    <font>
      <sz val="9"/>
      <color theme="1"/>
      <name val="Calibri"/>
      <family val="2"/>
      <scheme val="minor"/>
    </font>
    <font>
      <b/>
      <sz val="7"/>
      <color rgb="FF000000"/>
      <name val="Arial Narrow"/>
      <family val="2"/>
    </font>
    <font>
      <sz val="8"/>
      <name val="Calibri"/>
      <family val="2"/>
      <scheme val="minor"/>
    </font>
    <font>
      <b/>
      <sz val="9"/>
      <color theme="1"/>
      <name val="Calibri"/>
      <family val="2"/>
      <scheme val="minor"/>
    </font>
    <font>
      <sz val="11"/>
      <color rgb="FFFF0000"/>
      <name val="Calibri"/>
      <family val="2"/>
      <scheme val="minor"/>
    </font>
    <font>
      <sz val="9"/>
      <color rgb="FFFF0000"/>
      <name val="Arial Narrow"/>
      <family val="2"/>
    </font>
    <font>
      <b/>
      <sz val="9"/>
      <name val="Calibri"/>
      <family val="2"/>
      <scheme val="minor"/>
    </font>
    <font>
      <b/>
      <sz val="7"/>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rgb="FF000000"/>
      </bottom>
      <diagonal/>
    </border>
    <border>
      <left style="thin">
        <color indexed="64"/>
      </left>
      <right style="medium">
        <color indexed="64"/>
      </right>
      <top style="medium">
        <color rgb="FF000000"/>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05">
    <xf numFmtId="0" fontId="0" fillId="0" borderId="0" xfId="0"/>
    <xf numFmtId="0" fontId="1" fillId="2" borderId="30" xfId="0" applyFont="1" applyFill="1" applyBorder="1" applyAlignment="1" applyProtection="1">
      <alignment horizontal="center" vertical="center"/>
      <protection locked="0"/>
    </xf>
    <xf numFmtId="0" fontId="9" fillId="0" borderId="26"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protection locked="0"/>
    </xf>
    <xf numFmtId="0" fontId="12" fillId="0" borderId="27"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0" xfId="0" applyFont="1" applyFill="1" applyProtection="1">
      <protection locked="0"/>
    </xf>
    <xf numFmtId="0" fontId="12" fillId="3"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0" fontId="0" fillId="3" borderId="0" xfId="0" applyFill="1" applyProtection="1">
      <protection locked="0"/>
    </xf>
    <xf numFmtId="0" fontId="0" fillId="3" borderId="0" xfId="0" applyFill="1" applyAlignment="1" applyProtection="1">
      <alignment vertical="center"/>
      <protection locked="0"/>
    </xf>
    <xf numFmtId="0" fontId="9" fillId="3" borderId="0" xfId="0" applyFont="1" applyFill="1" applyAlignment="1" applyProtection="1">
      <alignment vertical="center"/>
      <protection locked="0"/>
    </xf>
    <xf numFmtId="0" fontId="9" fillId="0" borderId="4" xfId="0" applyFont="1" applyBorder="1" applyAlignment="1" applyProtection="1">
      <alignment vertical="center" wrapText="1"/>
      <protection hidden="1"/>
    </xf>
    <xf numFmtId="0" fontId="12" fillId="0" borderId="28"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2" fontId="9" fillId="0" borderId="4" xfId="0" applyNumberFormat="1" applyFont="1" applyBorder="1" applyAlignment="1" applyProtection="1">
      <alignment horizontal="center" vertical="center"/>
      <protection hidden="1"/>
    </xf>
    <xf numFmtId="2" fontId="9" fillId="0" borderId="25" xfId="0" applyNumberFormat="1" applyFont="1" applyBorder="1" applyAlignment="1" applyProtection="1">
      <alignment horizontal="center" vertical="center"/>
      <protection hidden="1"/>
    </xf>
    <xf numFmtId="0" fontId="9" fillId="0" borderId="34"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9" fillId="0" borderId="35" xfId="0" applyFont="1" applyBorder="1" applyAlignment="1" applyProtection="1">
      <alignment horizontal="left" vertical="center" wrapText="1"/>
      <protection hidden="1"/>
    </xf>
    <xf numFmtId="0" fontId="15" fillId="0" borderId="28" xfId="0" applyFont="1" applyBorder="1" applyAlignment="1" applyProtection="1">
      <alignment horizontal="center" vertical="center"/>
      <protection hidden="1"/>
    </xf>
    <xf numFmtId="0" fontId="0" fillId="3" borderId="0" xfId="0" applyFill="1"/>
    <xf numFmtId="0" fontId="2" fillId="3" borderId="2" xfId="0" applyFont="1" applyFill="1" applyBorder="1" applyAlignment="1">
      <alignment horizontal="center" vertical="center"/>
    </xf>
    <xf numFmtId="0" fontId="2" fillId="3" borderId="3" xfId="0" applyFont="1" applyFill="1" applyBorder="1" applyAlignment="1">
      <alignment horizontal="justify" vertical="center" wrapText="1"/>
    </xf>
    <xf numFmtId="0" fontId="2" fillId="3" borderId="3" xfId="0" applyFont="1" applyFill="1" applyBorder="1" applyAlignment="1">
      <alignment horizontal="center" vertical="center" wrapText="1"/>
    </xf>
    <xf numFmtId="0" fontId="4" fillId="3" borderId="4" xfId="0" applyFont="1" applyFill="1" applyBorder="1" applyAlignment="1">
      <alignment horizontal="center" vertical="center"/>
    </xf>
    <xf numFmtId="0" fontId="7"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7"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0" fontId="6" fillId="3" borderId="4" xfId="0" applyFont="1" applyFill="1" applyBorder="1" applyAlignment="1">
      <alignment horizontal="center" vertical="center"/>
    </xf>
    <xf numFmtId="0" fontId="6" fillId="3" borderId="4" xfId="0" applyFont="1" applyFill="1" applyBorder="1" applyAlignment="1">
      <alignment horizontal="left" vertical="center" wrapText="1"/>
    </xf>
    <xf numFmtId="0" fontId="5"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vertical="center"/>
    </xf>
    <xf numFmtId="0" fontId="8" fillId="3" borderId="4" xfId="0" applyFont="1" applyFill="1" applyBorder="1" applyAlignment="1">
      <alignment vertical="center" wrapText="1"/>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1" fontId="0" fillId="3" borderId="4" xfId="0" applyNumberFormat="1" applyFill="1" applyBorder="1" applyAlignment="1">
      <alignment horizontal="center" vertical="center"/>
    </xf>
    <xf numFmtId="0" fontId="1" fillId="3" borderId="4" xfId="0" applyFont="1" applyFill="1" applyBorder="1" applyAlignment="1">
      <alignment vertical="center"/>
    </xf>
    <xf numFmtId="0" fontId="1" fillId="3" borderId="4" xfId="0" applyFont="1" applyFill="1" applyBorder="1" applyAlignment="1">
      <alignment horizontal="center"/>
    </xf>
    <xf numFmtId="0" fontId="1" fillId="3" borderId="4" xfId="0" applyFont="1" applyFill="1" applyBorder="1" applyAlignment="1">
      <alignment horizontal="center" vertical="center"/>
    </xf>
    <xf numFmtId="0" fontId="0" fillId="3" borderId="4" xfId="0" applyFill="1" applyBorder="1" applyAlignment="1">
      <alignment vertical="center"/>
    </xf>
    <xf numFmtId="0" fontId="0" fillId="3" borderId="4" xfId="0" applyFill="1" applyBorder="1"/>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wrapText="1"/>
    </xf>
    <xf numFmtId="2" fontId="8" fillId="3" borderId="1" xfId="0" applyNumberFormat="1" applyFont="1" applyFill="1" applyBorder="1" applyAlignment="1">
      <alignment vertical="center" wrapText="1"/>
    </xf>
    <xf numFmtId="0" fontId="0" fillId="3" borderId="18" xfId="0" applyFill="1" applyBorder="1"/>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4" fillId="3" borderId="3" xfId="0" applyFont="1" applyFill="1" applyBorder="1" applyAlignment="1">
      <alignment horizontal="center" vertical="center" wrapText="1"/>
    </xf>
    <xf numFmtId="2" fontId="14" fillId="3" borderId="1" xfId="0" applyNumberFormat="1" applyFont="1" applyFill="1" applyBorder="1" applyAlignment="1">
      <alignment vertical="center" wrapText="1"/>
    </xf>
    <xf numFmtId="0" fontId="13" fillId="3" borderId="18" xfId="0" applyFont="1" applyFill="1" applyBorder="1"/>
    <xf numFmtId="0" fontId="13" fillId="3" borderId="0" xfId="0" applyFont="1" applyFill="1"/>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2" xfId="0" applyFont="1" applyFill="1" applyBorder="1" applyAlignment="1">
      <alignment horizontal="center" vertical="center" wrapText="1"/>
    </xf>
    <xf numFmtId="2" fontId="8" fillId="3" borderId="8" xfId="0" applyNumberFormat="1" applyFont="1" applyFill="1" applyBorder="1" applyAlignment="1">
      <alignment vertical="center" wrapText="1"/>
    </xf>
    <xf numFmtId="0" fontId="12" fillId="3" borderId="7" xfId="0" applyFont="1" applyFill="1" applyBorder="1" applyAlignment="1">
      <alignment horizontal="center"/>
    </xf>
    <xf numFmtId="0" fontId="12" fillId="3" borderId="6" xfId="0" applyFont="1" applyFill="1" applyBorder="1" applyAlignment="1">
      <alignment horizontal="center"/>
    </xf>
    <xf numFmtId="0" fontId="9" fillId="3" borderId="0" xfId="0" applyFont="1" applyFill="1"/>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4" xfId="0" applyFont="1" applyFill="1" applyBorder="1" applyAlignment="1">
      <alignment horizontal="center"/>
    </xf>
    <xf numFmtId="0" fontId="0" fillId="3" borderId="4" xfId="0" applyFill="1" applyBorder="1" applyAlignment="1">
      <alignment horizontal="center"/>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cellXfs>
  <cellStyles count="1">
    <cellStyle name="Normal" xfId="0" builtinId="0"/>
  </cellStyles>
  <dxfs count="39">
    <dxf>
      <font>
        <strike val="0"/>
        <outline val="0"/>
        <shadow val="0"/>
        <u val="none"/>
        <vertAlign val="baseline"/>
        <sz val="9"/>
        <color theme="1"/>
        <name val="Calibri"/>
        <family val="2"/>
        <scheme val="minor"/>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theme="1"/>
        <name val="Calibri"/>
        <family val="2"/>
        <scheme val="minor"/>
      </font>
      <numFmt numFmtId="0" formatCode="General"/>
      <alignment horizontal="center" vertical="center" textRotation="0" wrapText="0" indent="0" justifyLastLine="0" shrinkToFit="0" readingOrder="0"/>
      <border diagonalUp="0" diagonalDown="0">
        <left style="medium">
          <color indexed="64"/>
        </left>
        <right/>
        <top style="thin">
          <color indexed="64"/>
        </top>
        <bottom style="thin">
          <color indexed="64"/>
        </bottom>
      </border>
      <protection locked="1" hidden="1"/>
    </dxf>
    <dxf>
      <font>
        <strike val="0"/>
        <outline val="0"/>
        <shadow val="0"/>
        <u val="none"/>
        <vertAlign val="baseline"/>
        <sz val="9"/>
        <color theme="1"/>
        <name val="Calibri"/>
        <family val="2"/>
        <scheme val="minor"/>
      </font>
      <numFmt numFmtId="166" formatCode="_-* #,##0.00000_-;\-* #,##0.00000_-;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2" formatCode="0.00"/>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outline="0">
        <left style="medium">
          <color indexed="64"/>
        </left>
        <right/>
        <top style="thin">
          <color indexed="64"/>
        </top>
        <bottom style="thin">
          <color indexed="64"/>
        </bottom>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strike val="0"/>
        <outline val="0"/>
        <shadow val="0"/>
        <u val="none"/>
        <vertAlign val="baseline"/>
        <sz val="9"/>
        <color theme="1"/>
        <name val="Calibri"/>
        <family val="2"/>
        <scheme val="minor"/>
      </font>
      <alignment vertical="center" textRotation="0" indent="0" justifyLastLine="0" shrinkToFit="0" readingOrder="0"/>
      <border diagonalUp="0" diagonalDown="0">
        <left/>
        <right style="thin">
          <color indexed="64"/>
        </right>
        <top style="thin">
          <color indexed="64"/>
        </top>
        <bottom style="thin">
          <color indexed="64"/>
        </bottom>
      </border>
      <protection locked="0" hidden="0"/>
    </dxf>
    <dxf>
      <font>
        <b/>
        <strike val="0"/>
        <outline val="0"/>
        <shadow val="0"/>
        <u val="none"/>
        <vertAlign val="baseline"/>
        <sz val="9"/>
        <color theme="1"/>
        <name val="Calibri"/>
        <family val="2"/>
        <scheme val="minor"/>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9"/>
        <color theme="1"/>
        <name val="Calibri"/>
        <family val="2"/>
        <scheme val="minor"/>
      </font>
      <numFmt numFmtId="0" formatCode="General"/>
      <alignment vertical="center" textRotation="0" indent="0" justifyLastLine="0" shrinkToFit="0" readingOrder="0"/>
      <border diagonalUp="0" diagonalDown="0">
        <left/>
        <right/>
        <top style="thin">
          <color indexed="64"/>
        </top>
        <bottom style="thin">
          <color indexed="64"/>
        </bottom>
      </border>
      <protection locked="1" hidden="1"/>
    </dxf>
    <dxf>
      <font>
        <b val="0"/>
        <strike val="0"/>
        <outline val="0"/>
        <shadow val="0"/>
        <u val="none"/>
        <vertAlign val="baseline"/>
        <sz val="9"/>
        <color theme="1"/>
        <name val="Calibri"/>
        <family val="2"/>
        <scheme val="minor"/>
      </font>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color theme="1"/>
        <name val="Calibri"/>
        <family val="2"/>
        <scheme val="minor"/>
      </font>
      <alignment vertical="center" textRotation="0" indent="0" justifyLastLine="0" shrinkToFit="0" readingOrder="0"/>
      <protection locked="0" hidden="0"/>
    </dxf>
    <dxf>
      <border>
        <bottom style="thin">
          <color indexed="64"/>
        </bottom>
      </border>
    </dxf>
    <dxf>
      <font>
        <strike val="0"/>
        <outline val="0"/>
        <shadow val="0"/>
        <u val="none"/>
        <vertAlign val="baseline"/>
        <sz val="9"/>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558EDE-AC38-4CE0-8D92-F63234293350}" name="Tabla1" displayName="Tabla1" ref="A3:V15" totalsRowShown="0" headerRowDxfId="38" dataDxfId="36" headerRowBorderDxfId="37" tableBorderDxfId="35" totalsRowBorderDxfId="34">
  <tableColumns count="22">
    <tableColumn id="1" xr3:uid="{BC02A096-3E76-4CE4-A817-F2402C9CD350}" name="CÓD._x000a_RIESGO" dataDxfId="33"/>
    <tableColumn id="2" xr3:uid="{AA3769DE-BFC0-47F0-A06E-D8B1171C9C1D}" name="DESCRIPCIÓN DEL RIESGO" dataDxfId="32">
      <calculatedColumnFormula>IFERROR(VLOOKUP(Tabla1[[#This Row],[CÓD.
RIESGO]],Parámetro!$A$1:$B$14,2,FALSE),"")</calculatedColumnFormula>
    </tableColumn>
    <tableColumn id="3" xr3:uid="{3362B3B1-132F-4373-9D00-17ECCDD368D6}" name="FACTOR DE RIESGO ASOCIADO" dataDxfId="31">
      <calculatedColumnFormula>IFERROR(VLOOKUP(Tabla1[[#This Row],[CÓD.
RIESGO]],Parámetro!$A$1:$C$14,3,FALSE),"")</calculatedColumnFormula>
    </tableColumn>
    <tableColumn id="4" xr3:uid="{DA37CD57-D5BC-422F-8A06-440E2BDE1627}" name="PROBABILIDAD" dataDxfId="30"/>
    <tableColumn id="5" xr3:uid="{8D176087-86AD-4CE9-BA84-0D99B201FD5A}" name="Prob." dataDxfId="29">
      <calculatedColumnFormula>IFERROR(VLOOKUP(Tabla1[[#This Row],[PROBABILIDAD]],Parámetro!$E$3:$F$10,2,FALSE),"")</calculatedColumnFormula>
    </tableColumn>
    <tableColumn id="6" xr3:uid="{D1A9070B-833D-4E27-8ABB-024A35DC390B}" name="IMPACTO" dataDxfId="28"/>
    <tableColumn id="7" xr3:uid="{FCED4ECD-9FF7-4DEB-9544-F9EA38486A57}" name="Imp." dataDxfId="27">
      <calculatedColumnFormula>IFERROR(VLOOKUP(Tabla1[[#This Row],[IMPACTO]],Parámetro!$K$3:$L$9,2,FALSE),"")</calculatedColumnFormula>
    </tableColumn>
    <tableColumn id="8" xr3:uid="{B4CC095B-4EE9-4A47-8255-E64EF17A71DF}" name="RIESGO INHERENTE" dataDxfId="26">
      <calculatedColumnFormula>IFERROR(Tabla1[[#This Row],[Prob.]]*Tabla1[[#This Row],[Imp.]],"")</calculatedColumnFormula>
    </tableColumn>
    <tableColumn id="9" xr3:uid="{2C81F853-9F55-42FE-88D2-53B1CE63E140}" name="NIVEL DE RIESGO" dataDxfId="25">
      <calculatedColumnFormula>IFERROR(VLOOKUP(Tabla1[[#This Row],[RIESGO INHERENTE]],Parámetro!$A$16:$B$31,2,FALSE),"")</calculatedColumnFormula>
    </tableColumn>
    <tableColumn id="10" xr3:uid="{55CF5567-8788-4E16-A2E8-3CC80EF599DA}" name="CÓD. _x000a_CONTROL" dataDxfId="24"/>
    <tableColumn id="16" xr3:uid="{CEE24321-A1F0-4FD3-9A06-4C8A1CF4C5A6}" name="DESCRIPCIÓN DEL CONTROL" dataDxfId="1">
      <calculatedColumnFormula>IFERROR(VLOOKUP(Tabla1[[#This Row],[CÓD. 
CONTROL]],Parámetro!$A$33:$B$52,2,FALSE),"")</calculatedColumnFormula>
    </tableColumn>
    <tableColumn id="12" xr3:uid="{C2FB4B21-F60C-4F5E-A182-9551E9BF1A00}" name="NATURALEZA CONTROL" dataDxfId="23"/>
    <tableColumn id="13" xr3:uid="{6182E0CC-072E-4318-A9C2-067F839746DB}" name="FORMA DE CONTROL" dataDxfId="22"/>
    <tableColumn id="14" xr3:uid="{6A049D5D-E2EA-4B61-A7D1-5CC8AA668E56}" name="DOCUMENTADO CONTROL" dataDxfId="21"/>
    <tableColumn id="15" xr3:uid="{206D2910-5964-4DE9-AD26-A032E02CD177}" name="COBERTURA CONTROL" dataDxfId="20"/>
    <tableColumn id="19" xr3:uid="{E113EA5D-920D-4045-8085-E4FD2D1A937E}" name="IMPLENTACIÓN DEL CONTROL" dataDxfId="3"/>
    <tableColumn id="20" xr3:uid="{8CB7633A-7B39-458B-9F04-F7D6FFC3BFCB}" name="PUNTAJE" dataDxfId="2">
      <calculatedColumnFormula>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calculatedColumnFormula>
    </tableColumn>
    <tableColumn id="21" xr3:uid="{0176E7B9-6EB7-42D9-B08F-807F151B58A9}" name="DESCRIPCIÓN" dataDxfId="0">
      <calculatedColumnFormula>IF(AND(Tabla1[[#This Row],[PUNTAJE]]&gt;2,Tabla1[[#This Row],[PUNTAJE]]&lt;=3),"Fuerte",IF(AND(Tabla1[[#This Row],[PUNTAJE]]&gt;1,Tabla1[[#This Row],[PUNTAJE]]&lt;=2),"Moderado",IF(AND(Tabla1[[#This Row],[PUNTAJE]]&gt;0,Tabla1[[#This Row],[PUNTAJE]]&lt;=1),"Debil",IF(Tabla1[[#This Row],[PUNTAJE]]=0,"Sin control",""))))</calculatedColumnFormula>
    </tableColumn>
    <tableColumn id="23" xr3:uid="{37953B33-0D91-4BFB-B1C5-2341873839F6}" name="(P.inher. - Nivel de mitig.) PROB. RESIDUAL" dataDxfId="19">
      <calculatedColumnFormula>Tabla1[[#This Row],[Prob.]]-(VLOOKUP(Tabla1[[#This Row],[DESCRIPCIÓN]],Parámetro!$A$80:$B$84,2,FALSE))</calculatedColumnFormula>
    </tableColumn>
    <tableColumn id="24" xr3:uid="{8442A838-7C01-4278-A722-417FA4D1D747}" name="IMPACTO RESIDUAL" dataDxfId="18">
      <calculatedColumnFormula>Tabla1[[#This Row],[Imp.]]</calculatedColumnFormula>
    </tableColumn>
    <tableColumn id="25" xr3:uid="{0427B32C-3EFB-461C-97B4-B6B6B834A767}" name="RIESGO RESIDUAL" dataDxfId="17">
      <calculatedColumnFormula>IFERROR(Tabla1[[#This Row],[(P.inher. - Nivel de mitig.) PROB. RESIDUAL]]*Tabla1[[#This Row],[IMPACTO RESIDUAL]],"")</calculatedColumnFormula>
    </tableColumn>
    <tableColumn id="26" xr3:uid="{543C6A80-E91A-4F8B-A6A7-5124178B445B}" name="NIVEL DE RIESGO RESIDUAL" dataDxfId="16">
      <calculatedColumnFormula>IFERROR(VLOOKUP(Tabla1[[#This Row],[RIESGO RESIDUAL]],Parámetro!$A$16:$B$31,2,FALSE),"")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2CF5-A181-433B-8952-409206158B01}">
  <dimension ref="A1:P94"/>
  <sheetViews>
    <sheetView topLeftCell="A58" zoomScale="85" zoomScaleNormal="85" workbookViewId="0">
      <selection sqref="A1:C2"/>
    </sheetView>
  </sheetViews>
  <sheetFormatPr baseColWidth="10" defaultRowHeight="15" x14ac:dyDescent="0.25"/>
  <cols>
    <col min="1" max="1" width="25.85546875" style="46" bestFit="1" customWidth="1"/>
    <col min="2" max="2" width="19.85546875" style="46" customWidth="1"/>
    <col min="3" max="3" width="27" style="46" bestFit="1" customWidth="1"/>
    <col min="4" max="4" width="19.28515625" style="46" bestFit="1" customWidth="1"/>
    <col min="5" max="5" width="11.85546875" style="46" bestFit="1" customWidth="1"/>
    <col min="6" max="6" width="15.85546875" style="46" customWidth="1"/>
    <col min="7" max="7" width="26.42578125" style="46" customWidth="1"/>
    <col min="8" max="8" width="20" style="46" bestFit="1" customWidth="1"/>
    <col min="9" max="9" width="11.42578125" style="46"/>
    <col min="10" max="10" width="3.42578125" style="46" customWidth="1"/>
    <col min="11" max="12" width="11.42578125" style="46"/>
    <col min="13" max="13" width="21.5703125" style="46" bestFit="1" customWidth="1"/>
    <col min="14" max="14" width="41.85546875" style="46" customWidth="1"/>
    <col min="15" max="15" width="25" style="46" customWidth="1"/>
    <col min="16" max="16" width="17.85546875" style="46" customWidth="1"/>
    <col min="17" max="16384" width="11.42578125" style="46"/>
  </cols>
  <sheetData>
    <row r="1" spans="1:16" x14ac:dyDescent="0.25">
      <c r="A1" s="101" t="s">
        <v>0</v>
      </c>
      <c r="B1" s="102" t="s">
        <v>1</v>
      </c>
      <c r="C1" s="101" t="s">
        <v>2</v>
      </c>
    </row>
    <row r="2" spans="1:16" ht="34.5" customHeight="1" thickBot="1" x14ac:dyDescent="0.3">
      <c r="A2" s="103"/>
      <c r="B2" s="104"/>
      <c r="C2" s="103"/>
    </row>
    <row r="3" spans="1:16" ht="72.75" thickBot="1" x14ac:dyDescent="0.3">
      <c r="A3" s="47" t="s">
        <v>3</v>
      </c>
      <c r="B3" s="48" t="s">
        <v>4</v>
      </c>
      <c r="C3" s="49" t="s">
        <v>5</v>
      </c>
      <c r="E3" s="50" t="s">
        <v>34</v>
      </c>
      <c r="F3" s="50" t="s">
        <v>35</v>
      </c>
      <c r="G3" s="50" t="s">
        <v>36</v>
      </c>
      <c r="H3" s="50"/>
      <c r="K3" s="51" t="s">
        <v>53</v>
      </c>
      <c r="L3" s="51" t="s">
        <v>35</v>
      </c>
      <c r="M3" s="51" t="s">
        <v>54</v>
      </c>
      <c r="N3" s="51"/>
      <c r="O3" s="51"/>
      <c r="P3" s="51"/>
    </row>
    <row r="4" spans="1:16" ht="41.25" customHeight="1" thickBot="1" x14ac:dyDescent="0.3">
      <c r="A4" s="47" t="s">
        <v>6</v>
      </c>
      <c r="B4" s="48" t="s">
        <v>7</v>
      </c>
      <c r="C4" s="49" t="s">
        <v>5</v>
      </c>
      <c r="E4" s="50"/>
      <c r="F4" s="50"/>
      <c r="G4" s="52" t="s">
        <v>37</v>
      </c>
      <c r="H4" s="52" t="s">
        <v>38</v>
      </c>
      <c r="K4" s="51"/>
      <c r="L4" s="51"/>
      <c r="M4" s="53" t="s">
        <v>55</v>
      </c>
      <c r="N4" s="53" t="s">
        <v>56</v>
      </c>
      <c r="O4" s="53" t="s">
        <v>57</v>
      </c>
      <c r="P4" s="53" t="s">
        <v>58</v>
      </c>
    </row>
    <row r="5" spans="1:16" ht="38.25" customHeight="1" thickBot="1" x14ac:dyDescent="0.3">
      <c r="A5" s="47" t="s">
        <v>8</v>
      </c>
      <c r="B5" s="48" t="s">
        <v>9</v>
      </c>
      <c r="C5" s="49" t="s">
        <v>10</v>
      </c>
      <c r="E5" s="50"/>
      <c r="F5" s="50"/>
      <c r="G5" s="54" t="s">
        <v>39</v>
      </c>
      <c r="H5" s="54" t="s">
        <v>40</v>
      </c>
      <c r="K5" s="55" t="s">
        <v>59</v>
      </c>
      <c r="L5" s="55">
        <v>1</v>
      </c>
      <c r="M5" s="56" t="s">
        <v>60</v>
      </c>
      <c r="N5" s="56" t="s">
        <v>61</v>
      </c>
      <c r="O5" s="56" t="s">
        <v>62</v>
      </c>
      <c r="P5" s="56"/>
    </row>
    <row r="6" spans="1:16" ht="55.5" customHeight="1" thickBot="1" x14ac:dyDescent="0.3">
      <c r="A6" s="47" t="s">
        <v>11</v>
      </c>
      <c r="B6" s="48" t="s">
        <v>12</v>
      </c>
      <c r="C6" s="49" t="s">
        <v>10</v>
      </c>
      <c r="E6" s="57" t="s">
        <v>41</v>
      </c>
      <c r="F6" s="58">
        <v>1</v>
      </c>
      <c r="G6" s="59" t="s">
        <v>42</v>
      </c>
      <c r="H6" s="60" t="s">
        <v>43</v>
      </c>
      <c r="K6" s="61" t="s">
        <v>63</v>
      </c>
      <c r="L6" s="61">
        <v>2</v>
      </c>
      <c r="M6" s="56" t="s">
        <v>64</v>
      </c>
      <c r="N6" s="56" t="s">
        <v>65</v>
      </c>
      <c r="O6" s="56" t="s">
        <v>66</v>
      </c>
      <c r="P6" s="62"/>
    </row>
    <row r="7" spans="1:16" ht="55.5" customHeight="1" thickBot="1" x14ac:dyDescent="0.3">
      <c r="A7" s="47" t="s">
        <v>13</v>
      </c>
      <c r="B7" s="48" t="s">
        <v>14</v>
      </c>
      <c r="C7" s="49" t="s">
        <v>5</v>
      </c>
      <c r="E7" s="57" t="s">
        <v>33</v>
      </c>
      <c r="F7" s="58">
        <v>2</v>
      </c>
      <c r="G7" s="59" t="s">
        <v>44</v>
      </c>
      <c r="H7" s="60" t="s">
        <v>45</v>
      </c>
      <c r="K7" s="61" t="s">
        <v>67</v>
      </c>
      <c r="L7" s="61">
        <v>3</v>
      </c>
      <c r="M7" s="63" t="s">
        <v>68</v>
      </c>
      <c r="N7" s="56" t="s">
        <v>79</v>
      </c>
      <c r="O7" s="63" t="s">
        <v>69</v>
      </c>
      <c r="P7" s="63" t="s">
        <v>70</v>
      </c>
    </row>
    <row r="8" spans="1:16" ht="55.5" customHeight="1" thickBot="1" x14ac:dyDescent="0.3">
      <c r="A8" s="47" t="s">
        <v>15</v>
      </c>
      <c r="B8" s="48" t="s">
        <v>16</v>
      </c>
      <c r="C8" s="49" t="s">
        <v>5</v>
      </c>
      <c r="E8" s="57" t="s">
        <v>32</v>
      </c>
      <c r="F8" s="58">
        <v>3</v>
      </c>
      <c r="G8" s="59" t="s">
        <v>46</v>
      </c>
      <c r="H8" s="60" t="s">
        <v>47</v>
      </c>
      <c r="K8" s="61" t="s">
        <v>71</v>
      </c>
      <c r="L8" s="61">
        <v>4</v>
      </c>
      <c r="M8" s="63" t="s">
        <v>72</v>
      </c>
      <c r="N8" s="63" t="s">
        <v>80</v>
      </c>
      <c r="O8" s="63" t="s">
        <v>73</v>
      </c>
      <c r="P8" s="63" t="s">
        <v>74</v>
      </c>
    </row>
    <row r="9" spans="1:16" ht="55.5" customHeight="1" thickBot="1" x14ac:dyDescent="0.3">
      <c r="A9" s="47" t="s">
        <v>17</v>
      </c>
      <c r="B9" s="48" t="s">
        <v>18</v>
      </c>
      <c r="C9" s="49" t="s">
        <v>10</v>
      </c>
      <c r="E9" s="57" t="s">
        <v>31</v>
      </c>
      <c r="F9" s="58">
        <v>4</v>
      </c>
      <c r="G9" s="59" t="s">
        <v>48</v>
      </c>
      <c r="H9" s="60" t="s">
        <v>49</v>
      </c>
      <c r="K9" s="61" t="s">
        <v>75</v>
      </c>
      <c r="L9" s="61">
        <v>5</v>
      </c>
      <c r="M9" s="63" t="s">
        <v>76</v>
      </c>
      <c r="N9" s="63" t="s">
        <v>81</v>
      </c>
      <c r="O9" s="63" t="s">
        <v>77</v>
      </c>
      <c r="P9" s="63" t="s">
        <v>78</v>
      </c>
    </row>
    <row r="10" spans="1:16" ht="93" customHeight="1" thickBot="1" x14ac:dyDescent="0.3">
      <c r="A10" s="47" t="s">
        <v>19</v>
      </c>
      <c r="B10" s="48" t="s">
        <v>20</v>
      </c>
      <c r="C10" s="49" t="s">
        <v>10</v>
      </c>
      <c r="E10" s="57" t="s">
        <v>50</v>
      </c>
      <c r="F10" s="58">
        <v>5</v>
      </c>
      <c r="G10" s="59" t="s">
        <v>51</v>
      </c>
      <c r="H10" s="60" t="s">
        <v>52</v>
      </c>
    </row>
    <row r="11" spans="1:16" ht="55.5" customHeight="1" thickBot="1" x14ac:dyDescent="0.3">
      <c r="A11" s="47" t="s">
        <v>21</v>
      </c>
      <c r="B11" s="48" t="s">
        <v>22</v>
      </c>
      <c r="C11" s="49" t="s">
        <v>5</v>
      </c>
    </row>
    <row r="12" spans="1:16" ht="79.5" customHeight="1" thickBot="1" x14ac:dyDescent="0.3">
      <c r="A12" s="47" t="s">
        <v>23</v>
      </c>
      <c r="B12" s="48" t="s">
        <v>24</v>
      </c>
      <c r="C12" s="49" t="s">
        <v>5</v>
      </c>
    </row>
    <row r="13" spans="1:16" ht="55.5" customHeight="1" thickBot="1" x14ac:dyDescent="0.3">
      <c r="A13" s="47" t="s">
        <v>25</v>
      </c>
      <c r="B13" s="48" t="s">
        <v>26</v>
      </c>
      <c r="C13" s="49" t="s">
        <v>27</v>
      </c>
    </row>
    <row r="14" spans="1:16" ht="55.5" customHeight="1" thickBot="1" x14ac:dyDescent="0.3">
      <c r="A14" s="47" t="s">
        <v>28</v>
      </c>
      <c r="B14" s="48" t="s">
        <v>29</v>
      </c>
      <c r="C14" s="49" t="s">
        <v>30</v>
      </c>
    </row>
    <row r="16" spans="1:16" x14ac:dyDescent="0.25">
      <c r="A16" s="64" t="s">
        <v>85</v>
      </c>
      <c r="B16" s="65" t="s">
        <v>86</v>
      </c>
    </row>
    <row r="17" spans="1:2" x14ac:dyDescent="0.25">
      <c r="A17" s="66">
        <v>1</v>
      </c>
      <c r="B17" s="67" t="s">
        <v>163</v>
      </c>
    </row>
    <row r="18" spans="1:2" x14ac:dyDescent="0.25">
      <c r="A18" s="66">
        <v>2</v>
      </c>
      <c r="B18" s="67" t="s">
        <v>163</v>
      </c>
    </row>
    <row r="19" spans="1:2" x14ac:dyDescent="0.25">
      <c r="A19" s="66">
        <v>3</v>
      </c>
      <c r="B19" s="67" t="s">
        <v>163</v>
      </c>
    </row>
    <row r="20" spans="1:2" x14ac:dyDescent="0.25">
      <c r="A20" s="66">
        <v>4</v>
      </c>
      <c r="B20" s="67" t="s">
        <v>163</v>
      </c>
    </row>
    <row r="21" spans="1:2" x14ac:dyDescent="0.25">
      <c r="A21" s="66">
        <v>5</v>
      </c>
      <c r="B21" s="67" t="s">
        <v>87</v>
      </c>
    </row>
    <row r="22" spans="1:2" x14ac:dyDescent="0.25">
      <c r="A22" s="66">
        <v>6</v>
      </c>
      <c r="B22" s="67" t="s">
        <v>87</v>
      </c>
    </row>
    <row r="23" spans="1:2" x14ac:dyDescent="0.25">
      <c r="A23" s="66">
        <v>7</v>
      </c>
      <c r="B23" s="67" t="s">
        <v>87</v>
      </c>
    </row>
    <row r="24" spans="1:2" x14ac:dyDescent="0.25">
      <c r="A24" s="66">
        <v>8</v>
      </c>
      <c r="B24" s="67" t="s">
        <v>87</v>
      </c>
    </row>
    <row r="25" spans="1:2" x14ac:dyDescent="0.25">
      <c r="A25" s="66">
        <v>9</v>
      </c>
      <c r="B25" s="67" t="s">
        <v>164</v>
      </c>
    </row>
    <row r="26" spans="1:2" x14ac:dyDescent="0.25">
      <c r="A26" s="66">
        <v>10</v>
      </c>
      <c r="B26" s="67" t="s">
        <v>164</v>
      </c>
    </row>
    <row r="27" spans="1:2" x14ac:dyDescent="0.25">
      <c r="A27" s="66">
        <v>12</v>
      </c>
      <c r="B27" s="67" t="s">
        <v>164</v>
      </c>
    </row>
    <row r="28" spans="1:2" x14ac:dyDescent="0.25">
      <c r="A28" s="66">
        <v>16</v>
      </c>
      <c r="B28" s="67" t="s">
        <v>88</v>
      </c>
    </row>
    <row r="29" spans="1:2" x14ac:dyDescent="0.25">
      <c r="A29" s="66">
        <v>15</v>
      </c>
      <c r="B29" s="67" t="s">
        <v>88</v>
      </c>
    </row>
    <row r="30" spans="1:2" x14ac:dyDescent="0.25">
      <c r="A30" s="66">
        <v>20</v>
      </c>
      <c r="B30" s="67" t="s">
        <v>88</v>
      </c>
    </row>
    <row r="31" spans="1:2" x14ac:dyDescent="0.25">
      <c r="A31" s="66">
        <v>25</v>
      </c>
      <c r="B31" s="67" t="s">
        <v>88</v>
      </c>
    </row>
    <row r="33" spans="1:2" x14ac:dyDescent="0.25">
      <c r="A33" s="68" t="s">
        <v>107</v>
      </c>
      <c r="B33" s="67" t="s">
        <v>108</v>
      </c>
    </row>
    <row r="34" spans="1:2" x14ac:dyDescent="0.25">
      <c r="A34" s="69" t="s">
        <v>89</v>
      </c>
      <c r="B34" s="70" t="s">
        <v>109</v>
      </c>
    </row>
    <row r="35" spans="1:2" x14ac:dyDescent="0.25">
      <c r="A35" s="69" t="s">
        <v>90</v>
      </c>
      <c r="B35" s="70" t="s">
        <v>110</v>
      </c>
    </row>
    <row r="36" spans="1:2" x14ac:dyDescent="0.25">
      <c r="A36" s="69" t="s">
        <v>91</v>
      </c>
      <c r="B36" s="70" t="s">
        <v>111</v>
      </c>
    </row>
    <row r="37" spans="1:2" x14ac:dyDescent="0.25">
      <c r="A37" s="69" t="s">
        <v>92</v>
      </c>
      <c r="B37" s="70" t="s">
        <v>112</v>
      </c>
    </row>
    <row r="38" spans="1:2" x14ac:dyDescent="0.25">
      <c r="A38" s="69" t="s">
        <v>93</v>
      </c>
      <c r="B38" s="70" t="s">
        <v>113</v>
      </c>
    </row>
    <row r="39" spans="1:2" x14ac:dyDescent="0.25">
      <c r="A39" s="69" t="s">
        <v>94</v>
      </c>
      <c r="B39" s="70" t="s">
        <v>114</v>
      </c>
    </row>
    <row r="40" spans="1:2" x14ac:dyDescent="0.25">
      <c r="A40" s="69" t="s">
        <v>95</v>
      </c>
      <c r="B40" s="70" t="s">
        <v>115</v>
      </c>
    </row>
    <row r="41" spans="1:2" x14ac:dyDescent="0.25">
      <c r="A41" s="69" t="s">
        <v>96</v>
      </c>
      <c r="B41" s="70" t="s">
        <v>116</v>
      </c>
    </row>
    <row r="42" spans="1:2" x14ac:dyDescent="0.25">
      <c r="A42" s="69" t="s">
        <v>97</v>
      </c>
      <c r="B42" s="70" t="s">
        <v>117</v>
      </c>
    </row>
    <row r="43" spans="1:2" x14ac:dyDescent="0.25">
      <c r="A43" s="69" t="s">
        <v>98</v>
      </c>
      <c r="B43" s="70" t="s">
        <v>118</v>
      </c>
    </row>
    <row r="44" spans="1:2" x14ac:dyDescent="0.25">
      <c r="A44" s="69" t="s">
        <v>99</v>
      </c>
      <c r="B44" s="70" t="s">
        <v>119</v>
      </c>
    </row>
    <row r="45" spans="1:2" x14ac:dyDescent="0.25">
      <c r="A45" s="69" t="s">
        <v>100</v>
      </c>
      <c r="B45" s="70" t="s">
        <v>120</v>
      </c>
    </row>
    <row r="46" spans="1:2" x14ac:dyDescent="0.25">
      <c r="A46" s="69" t="s">
        <v>101</v>
      </c>
      <c r="B46" s="70" t="s">
        <v>121</v>
      </c>
    </row>
    <row r="47" spans="1:2" x14ac:dyDescent="0.25">
      <c r="A47" s="69" t="s">
        <v>102</v>
      </c>
      <c r="B47" s="70" t="s">
        <v>122</v>
      </c>
    </row>
    <row r="48" spans="1:2" x14ac:dyDescent="0.25">
      <c r="A48" s="69" t="s">
        <v>103</v>
      </c>
      <c r="B48" s="70" t="s">
        <v>123</v>
      </c>
    </row>
    <row r="49" spans="1:6" x14ac:dyDescent="0.25">
      <c r="A49" s="69" t="s">
        <v>104</v>
      </c>
      <c r="B49" s="70" t="s">
        <v>124</v>
      </c>
    </row>
    <row r="50" spans="1:6" x14ac:dyDescent="0.25">
      <c r="A50" s="69" t="s">
        <v>105</v>
      </c>
      <c r="B50" s="70" t="s">
        <v>125</v>
      </c>
    </row>
    <row r="51" spans="1:6" x14ac:dyDescent="0.25">
      <c r="A51" s="69" t="s">
        <v>106</v>
      </c>
      <c r="B51" s="70" t="s">
        <v>126</v>
      </c>
    </row>
    <row r="52" spans="1:6" x14ac:dyDescent="0.25">
      <c r="A52" s="69" t="s">
        <v>177</v>
      </c>
      <c r="B52" s="71" t="s">
        <v>177</v>
      </c>
    </row>
    <row r="56" spans="1:6" ht="27" customHeight="1" thickBot="1" x14ac:dyDescent="0.3">
      <c r="A56" s="72" t="s">
        <v>129</v>
      </c>
      <c r="B56" s="73"/>
      <c r="C56" s="74" t="s">
        <v>130</v>
      </c>
      <c r="D56" s="74" t="s">
        <v>131</v>
      </c>
      <c r="E56" s="74" t="s">
        <v>132</v>
      </c>
      <c r="F56" s="75" t="s">
        <v>158</v>
      </c>
    </row>
    <row r="57" spans="1:6" ht="27" customHeight="1" thickBot="1" x14ac:dyDescent="0.3">
      <c r="A57" s="76"/>
      <c r="B57" s="77"/>
      <c r="C57" s="78" t="s">
        <v>133</v>
      </c>
      <c r="D57" s="78">
        <v>3</v>
      </c>
      <c r="E57" s="79">
        <v>0.25</v>
      </c>
      <c r="F57" s="80">
        <f t="shared" ref="F57:F76" si="0">D57*E57</f>
        <v>0.75</v>
      </c>
    </row>
    <row r="58" spans="1:6" ht="15.75" thickBot="1" x14ac:dyDescent="0.3">
      <c r="A58" s="76"/>
      <c r="B58" s="77"/>
      <c r="C58" s="78" t="s">
        <v>134</v>
      </c>
      <c r="D58" s="78">
        <v>2</v>
      </c>
      <c r="E58" s="79">
        <v>0.25</v>
      </c>
      <c r="F58" s="80">
        <f t="shared" si="0"/>
        <v>0.5</v>
      </c>
    </row>
    <row r="59" spans="1:6" ht="15.75" thickBot="1" x14ac:dyDescent="0.3">
      <c r="A59" s="76"/>
      <c r="B59" s="77"/>
      <c r="C59" s="78" t="s">
        <v>135</v>
      </c>
      <c r="D59" s="78">
        <v>1</v>
      </c>
      <c r="E59" s="79">
        <v>0.25</v>
      </c>
      <c r="F59" s="80">
        <f t="shared" si="0"/>
        <v>0.25</v>
      </c>
    </row>
    <row r="60" spans="1:6" ht="15.75" thickBot="1" x14ac:dyDescent="0.3">
      <c r="A60" s="76"/>
      <c r="B60" s="81"/>
      <c r="C60" s="78" t="s">
        <v>177</v>
      </c>
      <c r="D60" s="78">
        <v>0</v>
      </c>
      <c r="E60" s="79">
        <v>0.25</v>
      </c>
      <c r="F60" s="80">
        <f t="shared" si="0"/>
        <v>0</v>
      </c>
    </row>
    <row r="61" spans="1:6" s="86" customFormat="1" ht="15.75" thickBot="1" x14ac:dyDescent="0.3">
      <c r="A61" s="76"/>
      <c r="B61" s="82" t="s">
        <v>136</v>
      </c>
      <c r="C61" s="83" t="s">
        <v>138</v>
      </c>
      <c r="D61" s="83">
        <v>3</v>
      </c>
      <c r="E61" s="84">
        <v>0.2</v>
      </c>
      <c r="F61" s="85">
        <f t="shared" si="0"/>
        <v>0.60000000000000009</v>
      </c>
    </row>
    <row r="62" spans="1:6" ht="15.75" thickBot="1" x14ac:dyDescent="0.3">
      <c r="A62" s="76"/>
      <c r="B62" s="77"/>
      <c r="C62" s="78" t="s">
        <v>137</v>
      </c>
      <c r="D62" s="78">
        <v>2</v>
      </c>
      <c r="E62" s="79">
        <v>0.2</v>
      </c>
      <c r="F62" s="80">
        <f t="shared" si="0"/>
        <v>0.4</v>
      </c>
    </row>
    <row r="63" spans="1:6" ht="15.75" thickBot="1" x14ac:dyDescent="0.3">
      <c r="A63" s="76"/>
      <c r="B63" s="77"/>
      <c r="C63" s="78" t="s">
        <v>179</v>
      </c>
      <c r="D63" s="78">
        <v>1</v>
      </c>
      <c r="E63" s="79">
        <v>0.2</v>
      </c>
      <c r="F63" s="80">
        <f t="shared" si="0"/>
        <v>0.2</v>
      </c>
    </row>
    <row r="64" spans="1:6" ht="15.75" thickBot="1" x14ac:dyDescent="0.3">
      <c r="A64" s="76"/>
      <c r="B64" s="81"/>
      <c r="C64" s="78" t="s">
        <v>177</v>
      </c>
      <c r="D64" s="78">
        <v>0</v>
      </c>
      <c r="E64" s="79">
        <v>0.2</v>
      </c>
      <c r="F64" s="80">
        <f t="shared" si="0"/>
        <v>0</v>
      </c>
    </row>
    <row r="65" spans="1:6" ht="34.5" customHeight="1" thickBot="1" x14ac:dyDescent="0.3">
      <c r="A65" s="76"/>
      <c r="B65" s="82" t="s">
        <v>139</v>
      </c>
      <c r="C65" s="78" t="s">
        <v>140</v>
      </c>
      <c r="D65" s="78">
        <v>3</v>
      </c>
      <c r="E65" s="79">
        <v>0.1</v>
      </c>
      <c r="F65" s="80">
        <f t="shared" si="0"/>
        <v>0.30000000000000004</v>
      </c>
    </row>
    <row r="66" spans="1:6" ht="25.5" customHeight="1" thickBot="1" x14ac:dyDescent="0.3">
      <c r="A66" s="76"/>
      <c r="B66" s="77"/>
      <c r="C66" s="78" t="s">
        <v>139</v>
      </c>
      <c r="D66" s="78">
        <v>2</v>
      </c>
      <c r="E66" s="79">
        <v>0.1</v>
      </c>
      <c r="F66" s="80">
        <f t="shared" si="0"/>
        <v>0.2</v>
      </c>
    </row>
    <row r="67" spans="1:6" ht="25.5" customHeight="1" thickBot="1" x14ac:dyDescent="0.3">
      <c r="A67" s="76"/>
      <c r="B67" s="77"/>
      <c r="C67" s="78" t="s">
        <v>141</v>
      </c>
      <c r="D67" s="78">
        <v>1</v>
      </c>
      <c r="E67" s="79">
        <v>0.1</v>
      </c>
      <c r="F67" s="80">
        <f t="shared" si="0"/>
        <v>0.1</v>
      </c>
    </row>
    <row r="68" spans="1:6" ht="15.75" thickBot="1" x14ac:dyDescent="0.3">
      <c r="A68" s="76"/>
      <c r="B68" s="81"/>
      <c r="C68" s="78" t="s">
        <v>177</v>
      </c>
      <c r="D68" s="78">
        <v>0</v>
      </c>
      <c r="E68" s="79">
        <v>0.1</v>
      </c>
      <c r="F68" s="80">
        <f t="shared" si="0"/>
        <v>0</v>
      </c>
    </row>
    <row r="69" spans="1:6" ht="15.75" thickBot="1" x14ac:dyDescent="0.3">
      <c r="A69" s="76"/>
      <c r="B69" s="82" t="s">
        <v>142</v>
      </c>
      <c r="C69" s="78" t="s">
        <v>143</v>
      </c>
      <c r="D69" s="78">
        <v>3</v>
      </c>
      <c r="E69" s="79">
        <v>0.2</v>
      </c>
      <c r="F69" s="80">
        <f t="shared" si="0"/>
        <v>0.60000000000000009</v>
      </c>
    </row>
    <row r="70" spans="1:6" ht="15.75" thickBot="1" x14ac:dyDescent="0.3">
      <c r="A70" s="76"/>
      <c r="B70" s="77"/>
      <c r="C70" s="78" t="s">
        <v>144</v>
      </c>
      <c r="D70" s="78">
        <v>2</v>
      </c>
      <c r="E70" s="79">
        <v>0.2</v>
      </c>
      <c r="F70" s="80">
        <f t="shared" si="0"/>
        <v>0.4</v>
      </c>
    </row>
    <row r="71" spans="1:6" ht="15.75" thickBot="1" x14ac:dyDescent="0.3">
      <c r="A71" s="76"/>
      <c r="B71" s="77"/>
      <c r="C71" s="78" t="s">
        <v>145</v>
      </c>
      <c r="D71" s="78">
        <v>0</v>
      </c>
      <c r="E71" s="79">
        <v>0.2</v>
      </c>
      <c r="F71" s="80">
        <f t="shared" si="0"/>
        <v>0</v>
      </c>
    </row>
    <row r="72" spans="1:6" ht="15.75" thickBot="1" x14ac:dyDescent="0.3">
      <c r="A72" s="87"/>
      <c r="B72" s="81"/>
      <c r="C72" s="78" t="s">
        <v>177</v>
      </c>
      <c r="D72" s="78">
        <v>0</v>
      </c>
      <c r="E72" s="79"/>
      <c r="F72" s="80">
        <f t="shared" si="0"/>
        <v>0</v>
      </c>
    </row>
    <row r="73" spans="1:6" ht="15.75" thickBot="1" x14ac:dyDescent="0.3">
      <c r="A73" s="88" t="s">
        <v>146</v>
      </c>
      <c r="B73" s="82" t="s">
        <v>147</v>
      </c>
      <c r="C73" s="78" t="s">
        <v>150</v>
      </c>
      <c r="D73" s="78">
        <v>3</v>
      </c>
      <c r="E73" s="79">
        <v>0.25</v>
      </c>
      <c r="F73" s="80">
        <f t="shared" si="0"/>
        <v>0.75</v>
      </c>
    </row>
    <row r="74" spans="1:6" ht="15.75" thickBot="1" x14ac:dyDescent="0.3">
      <c r="A74" s="76"/>
      <c r="B74" s="77"/>
      <c r="C74" s="78" t="s">
        <v>149</v>
      </c>
      <c r="D74" s="78">
        <v>2</v>
      </c>
      <c r="E74" s="79">
        <v>0.25</v>
      </c>
      <c r="F74" s="80">
        <f t="shared" si="0"/>
        <v>0.5</v>
      </c>
    </row>
    <row r="75" spans="1:6" ht="15.75" thickBot="1" x14ac:dyDescent="0.3">
      <c r="A75" s="76"/>
      <c r="B75" s="77"/>
      <c r="C75" s="78" t="s">
        <v>148</v>
      </c>
      <c r="D75" s="78">
        <v>1</v>
      </c>
      <c r="E75" s="79">
        <v>0.25</v>
      </c>
      <c r="F75" s="80">
        <f t="shared" si="0"/>
        <v>0.25</v>
      </c>
    </row>
    <row r="76" spans="1:6" ht="15.75" thickBot="1" x14ac:dyDescent="0.3">
      <c r="A76" s="89"/>
      <c r="B76" s="90"/>
      <c r="C76" s="78" t="s">
        <v>177</v>
      </c>
      <c r="D76" s="91">
        <v>0</v>
      </c>
      <c r="E76" s="92">
        <v>0.25</v>
      </c>
      <c r="F76" s="80">
        <f t="shared" si="0"/>
        <v>0</v>
      </c>
    </row>
    <row r="78" spans="1:6" ht="15.75" thickBot="1" x14ac:dyDescent="0.3"/>
    <row r="79" spans="1:6" x14ac:dyDescent="0.25">
      <c r="A79" s="93" t="s">
        <v>152</v>
      </c>
      <c r="B79" s="94"/>
      <c r="C79" s="95"/>
    </row>
    <row r="80" spans="1:6" ht="24" x14ac:dyDescent="0.25">
      <c r="A80" s="96" t="s">
        <v>108</v>
      </c>
      <c r="B80" s="97" t="s">
        <v>154</v>
      </c>
      <c r="C80" s="96" t="s">
        <v>168</v>
      </c>
      <c r="D80" s="96" t="s">
        <v>169</v>
      </c>
    </row>
    <row r="81" spans="1:4" x14ac:dyDescent="0.25">
      <c r="A81" s="98" t="s">
        <v>155</v>
      </c>
      <c r="B81" s="99">
        <v>3</v>
      </c>
      <c r="C81" s="98">
        <v>2.0099999999999998</v>
      </c>
      <c r="D81" s="100">
        <v>3</v>
      </c>
    </row>
    <row r="82" spans="1:4" x14ac:dyDescent="0.25">
      <c r="A82" s="98" t="s">
        <v>67</v>
      </c>
      <c r="B82" s="99">
        <v>2</v>
      </c>
      <c r="C82" s="99">
        <v>1.01</v>
      </c>
      <c r="D82" s="100">
        <v>2</v>
      </c>
    </row>
    <row r="83" spans="1:4" x14ac:dyDescent="0.25">
      <c r="A83" s="98" t="s">
        <v>156</v>
      </c>
      <c r="B83" s="99">
        <v>1</v>
      </c>
      <c r="C83" s="99">
        <v>0.1</v>
      </c>
      <c r="D83" s="100">
        <v>1</v>
      </c>
    </row>
    <row r="84" spans="1:4" x14ac:dyDescent="0.25">
      <c r="A84" s="99" t="s">
        <v>157</v>
      </c>
      <c r="B84" s="99">
        <v>0</v>
      </c>
      <c r="C84" s="99">
        <v>0</v>
      </c>
      <c r="D84" s="100">
        <v>0</v>
      </c>
    </row>
    <row r="90" spans="1:4" x14ac:dyDescent="0.25">
      <c r="A90" s="96" t="s">
        <v>108</v>
      </c>
      <c r="B90" s="96" t="s">
        <v>168</v>
      </c>
      <c r="C90" s="96" t="s">
        <v>169</v>
      </c>
    </row>
    <row r="91" spans="1:4" x14ac:dyDescent="0.25">
      <c r="A91" s="98" t="s">
        <v>155</v>
      </c>
      <c r="B91" s="98">
        <v>2.0099999999999998</v>
      </c>
      <c r="C91" s="100">
        <v>3</v>
      </c>
    </row>
    <row r="92" spans="1:4" x14ac:dyDescent="0.25">
      <c r="A92" s="98" t="s">
        <v>67</v>
      </c>
      <c r="B92" s="99">
        <v>1.01</v>
      </c>
      <c r="C92" s="100">
        <v>2</v>
      </c>
    </row>
    <row r="93" spans="1:4" x14ac:dyDescent="0.25">
      <c r="A93" s="98" t="s">
        <v>156</v>
      </c>
      <c r="B93" s="99">
        <v>0.1</v>
      </c>
      <c r="C93" s="100">
        <v>1</v>
      </c>
    </row>
    <row r="94" spans="1:4" x14ac:dyDescent="0.25">
      <c r="A94" s="99" t="s">
        <v>157</v>
      </c>
      <c r="B94" s="99">
        <v>0</v>
      </c>
      <c r="C94" s="100">
        <v>0</v>
      </c>
    </row>
  </sheetData>
  <sheetProtection algorithmName="SHA-512" hashValue="NRVIn2aCAIisxNxDfys80ppfdyv6VwQnQTuZG17mu6NDMkMKbi/CiaWfC1vXXOj2cDi6D36EK0z/7vokowvZtQ==" saltValue="EMGiuLJVpOvA8IEDFOdQHA==" spinCount="100000" sheet="1" formatCells="0" formatColumns="0" formatRows="0" insertColumns="0" insertRows="0" insertHyperlinks="0" deleteColumns="0" deleteRows="0" sort="0" autoFilter="0" pivotTables="0"/>
  <autoFilter ref="A56:F56" xr:uid="{552D2CF5-A181-433B-8952-409206158B01}">
    <filterColumn colId="0" showButton="0"/>
  </autoFilter>
  <mergeCells count="18">
    <mergeCell ref="A1:A2"/>
    <mergeCell ref="B1:B2"/>
    <mergeCell ref="C1:C2"/>
    <mergeCell ref="K3:K4"/>
    <mergeCell ref="M3:P3"/>
    <mergeCell ref="F3:F5"/>
    <mergeCell ref="E3:E5"/>
    <mergeCell ref="G3:H3"/>
    <mergeCell ref="L3:L4"/>
    <mergeCell ref="A73:A76"/>
    <mergeCell ref="B73:B76"/>
    <mergeCell ref="A79:B79"/>
    <mergeCell ref="A56:B56"/>
    <mergeCell ref="A57:A72"/>
    <mergeCell ref="B57:B60"/>
    <mergeCell ref="B61:B64"/>
    <mergeCell ref="B65:B68"/>
    <mergeCell ref="B69:B72"/>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7E91-F4AD-4ECB-ACBD-2B1C3DE4377C}">
  <dimension ref="A1:V15"/>
  <sheetViews>
    <sheetView tabSelected="1" zoomScale="70" zoomScaleNormal="70" workbookViewId="0">
      <selection activeCell="V4" sqref="V4"/>
    </sheetView>
  </sheetViews>
  <sheetFormatPr baseColWidth="10" defaultRowHeight="12" x14ac:dyDescent="0.2"/>
  <cols>
    <col min="1" max="1" width="8.85546875" style="15" bestFit="1" customWidth="1"/>
    <col min="2" max="2" width="46.28515625" style="16" customWidth="1"/>
    <col min="3" max="3" width="20.140625" style="17" bestFit="1" customWidth="1"/>
    <col min="4" max="4" width="16" style="16" bestFit="1" customWidth="1"/>
    <col min="5" max="5" width="5.7109375" style="16" customWidth="1"/>
    <col min="6" max="6" width="13.140625" style="16" bestFit="1" customWidth="1"/>
    <col min="7" max="7" width="7.28515625" style="16" customWidth="1"/>
    <col min="8" max="8" width="12.28515625" style="16" customWidth="1"/>
    <col min="9" max="9" width="17.28515625" style="16" bestFit="1" customWidth="1"/>
    <col min="10" max="10" width="14.5703125" style="16" bestFit="1" customWidth="1"/>
    <col min="11" max="11" width="56.5703125" style="16" customWidth="1"/>
    <col min="12" max="12" width="16.5703125" style="16" customWidth="1"/>
    <col min="13" max="13" width="16" style="16" bestFit="1" customWidth="1"/>
    <col min="14" max="14" width="36.28515625" style="16" bestFit="1" customWidth="1"/>
    <col min="15" max="15" width="14.42578125" style="16" customWidth="1"/>
    <col min="16" max="16" width="20.5703125" style="16" bestFit="1" customWidth="1"/>
    <col min="17" max="17" width="10.28515625" style="18" bestFit="1" customWidth="1"/>
    <col min="18" max="18" width="15" style="18" bestFit="1" customWidth="1"/>
    <col min="19" max="19" width="16.7109375" style="18" customWidth="1"/>
    <col min="20" max="20" width="12.42578125" style="16" customWidth="1"/>
    <col min="21" max="21" width="13.140625" style="16" customWidth="1"/>
    <col min="22" max="22" width="17.5703125" style="16" bestFit="1" customWidth="1"/>
    <col min="23" max="16384" width="11.42578125" style="16"/>
  </cols>
  <sheetData>
    <row r="1" spans="1:22" s="19" customFormat="1" ht="15" customHeight="1" x14ac:dyDescent="0.25">
      <c r="A1" s="34" t="s">
        <v>128</v>
      </c>
      <c r="B1" s="35"/>
      <c r="C1" s="36"/>
      <c r="D1" s="28" t="s">
        <v>84</v>
      </c>
      <c r="E1" s="29"/>
      <c r="F1" s="29"/>
      <c r="G1" s="29"/>
      <c r="H1" s="29"/>
      <c r="I1" s="30"/>
      <c r="J1" s="34" t="s">
        <v>165</v>
      </c>
      <c r="K1" s="36"/>
      <c r="L1" s="34" t="s">
        <v>180</v>
      </c>
      <c r="M1" s="35"/>
      <c r="N1" s="35"/>
      <c r="O1" s="35"/>
      <c r="P1" s="35"/>
      <c r="Q1" s="35"/>
      <c r="R1" s="36"/>
      <c r="S1" s="28" t="s">
        <v>159</v>
      </c>
      <c r="T1" s="29"/>
      <c r="U1" s="29"/>
      <c r="V1" s="30"/>
    </row>
    <row r="2" spans="1:22" s="20" customFormat="1" ht="15.75" thickBot="1" x14ac:dyDescent="0.3">
      <c r="A2" s="37"/>
      <c r="B2" s="38"/>
      <c r="C2" s="39"/>
      <c r="D2" s="31"/>
      <c r="E2" s="32"/>
      <c r="F2" s="32"/>
      <c r="G2" s="32"/>
      <c r="H2" s="32"/>
      <c r="I2" s="33"/>
      <c r="J2" s="37"/>
      <c r="K2" s="39"/>
      <c r="L2" s="42" t="s">
        <v>127</v>
      </c>
      <c r="M2" s="43"/>
      <c r="N2" s="43"/>
      <c r="O2" s="43"/>
      <c r="P2" s="1" t="s">
        <v>151</v>
      </c>
      <c r="Q2" s="40" t="s">
        <v>166</v>
      </c>
      <c r="R2" s="41"/>
      <c r="S2" s="31"/>
      <c r="T2" s="32"/>
      <c r="U2" s="32"/>
      <c r="V2" s="33"/>
    </row>
    <row r="3" spans="1:22" ht="49.5" customHeight="1" x14ac:dyDescent="0.2">
      <c r="A3" s="2" t="s">
        <v>176</v>
      </c>
      <c r="B3" s="3" t="s">
        <v>1</v>
      </c>
      <c r="C3" s="4" t="s">
        <v>2</v>
      </c>
      <c r="D3" s="5" t="s">
        <v>34</v>
      </c>
      <c r="E3" s="6" t="s">
        <v>178</v>
      </c>
      <c r="F3" s="6" t="s">
        <v>53</v>
      </c>
      <c r="G3" s="6" t="s">
        <v>160</v>
      </c>
      <c r="H3" s="3" t="s">
        <v>82</v>
      </c>
      <c r="I3" s="9" t="s">
        <v>83</v>
      </c>
      <c r="J3" s="27" t="s">
        <v>175</v>
      </c>
      <c r="K3" s="27" t="s">
        <v>174</v>
      </c>
      <c r="L3" s="2" t="s">
        <v>170</v>
      </c>
      <c r="M3" s="3" t="s">
        <v>171</v>
      </c>
      <c r="N3" s="3" t="s">
        <v>172</v>
      </c>
      <c r="O3" s="3" t="s">
        <v>162</v>
      </c>
      <c r="P3" s="3" t="s">
        <v>173</v>
      </c>
      <c r="Q3" s="6" t="s">
        <v>153</v>
      </c>
      <c r="R3" s="7" t="s">
        <v>108</v>
      </c>
      <c r="S3" s="8" t="s">
        <v>167</v>
      </c>
      <c r="T3" s="3" t="s">
        <v>161</v>
      </c>
      <c r="U3" s="3" t="s">
        <v>159</v>
      </c>
      <c r="V3" s="9" t="s">
        <v>181</v>
      </c>
    </row>
    <row r="4" spans="1:22" s="21" customFormat="1" ht="78" customHeight="1" x14ac:dyDescent="0.25">
      <c r="A4" s="10" t="s">
        <v>3</v>
      </c>
      <c r="B4" s="22" t="str">
        <f>IFERROR(VLOOKUP(Tabla1[[#This Row],[CÓD.
RIESGO]],Parámetro!$A$1:$B$14,2,FALSE),"")</f>
        <v>Posibilidad de formalizar actos notariales con clientes vinculados a delitos de LA/FT y/o delitos precedentes; o registrados en fuentes públicas o en los listados que contribuyen a la prevención de LAFT.</v>
      </c>
      <c r="C4" s="23" t="str">
        <f>IFERROR(VLOOKUP(Tabla1[[#This Row],[CÓD.
RIESGO]],Parámetro!$A$1:$C$14,3,FALSE),"")</f>
        <v>CLIENTES</v>
      </c>
      <c r="D4" s="11" t="s">
        <v>31</v>
      </c>
      <c r="E4" s="24">
        <f>IFERROR(VLOOKUP(Tabla1[[#This Row],[PROBABILIDAD]],Parámetro!$E$3:$F$10,2,FALSE),"")</f>
        <v>4</v>
      </c>
      <c r="F4" s="12" t="s">
        <v>67</v>
      </c>
      <c r="G4" s="24">
        <f>IFERROR(VLOOKUP(Tabla1[[#This Row],[IMPACTO]],Parámetro!$K$3:$L$9,2,FALSE),"")</f>
        <v>3</v>
      </c>
      <c r="H4" s="24">
        <f>IFERROR(Tabla1[[#This Row],[Prob.]]*Tabla1[[#This Row],[Imp.]],"")</f>
        <v>12</v>
      </c>
      <c r="I4" s="23" t="str">
        <f>IFERROR(VLOOKUP(Tabla1[[#This Row],[RIESGO INHERENTE]],Parámetro!$A$16:$B$31,2,FALSE),"")</f>
        <v>RIESGO ALTO</v>
      </c>
      <c r="J4" s="13" t="s">
        <v>89</v>
      </c>
      <c r="K4" s="44" t="str">
        <f>IFERROR(VLOOKUP(Tabla1[[#This Row],[CÓD. 
CONTROL]],Parámetro!$A$33:$B$52,2,FALSE),"")</f>
        <v>El abogado ó kardista ó anfitriona de la notaría, antes que se formalice el acto, realiza la consulta previa en el SISGEN a fin de verificar si la persona se encuentra en alguna lista para el Sistema de Prevención de LA/FT. El sistema por defecto deja evidencia de la consulta realizada.</v>
      </c>
      <c r="L4" s="14" t="s">
        <v>133</v>
      </c>
      <c r="M4" s="12" t="s">
        <v>137</v>
      </c>
      <c r="N4" s="12" t="s">
        <v>141</v>
      </c>
      <c r="O4" s="12" t="s">
        <v>144</v>
      </c>
      <c r="P4" s="12" t="s">
        <v>148</v>
      </c>
      <c r="Q4"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1.9</v>
      </c>
      <c r="R4" s="23" t="str">
        <f>IF(AND(Tabla1[[#This Row],[PUNTAJE]]&gt;2,Tabla1[[#This Row],[PUNTAJE]]&lt;=3),"Fuerte",IF(AND(Tabla1[[#This Row],[PUNTAJE]]&gt;1,Tabla1[[#This Row],[PUNTAJE]]&lt;=2),"Moderado",IF(AND(Tabla1[[#This Row],[PUNTAJE]]&gt;0,Tabla1[[#This Row],[PUNTAJE]]&lt;=1),"Debil",IF(Tabla1[[#This Row],[PUNTAJE]]=0,"Sin control",""))))</f>
        <v>Moderado</v>
      </c>
      <c r="S4" s="26">
        <f>IFERROR(IF(Tabla1[[#This Row],[Prob.]]-(VLOOKUP(Tabla1[[#This Row],[DESCRIPCIÓN]],Parámetro!$A$80:$B$84,2,FALSE))&lt;1,1,Tabla1[[#This Row],[Prob.]]-(VLOOKUP(Tabla1[[#This Row],[DESCRIPCIÓN]],Parámetro!$A$80:$B$84,2,FALSE))),"")</f>
        <v>2</v>
      </c>
      <c r="T4" s="24">
        <f>Tabla1[[#This Row],[Imp.]]</f>
        <v>3</v>
      </c>
      <c r="U4" s="24">
        <f>IFERROR(Tabla1[[#This Row],[(P.inher. - Nivel de mitig.) PROB. RESIDUAL]]*Tabla1[[#This Row],[IMPACTO RESIDUAL]],"")</f>
        <v>6</v>
      </c>
      <c r="V4" s="23" t="str">
        <f>IFERROR(VLOOKUP(Tabla1[[#This Row],[RIESGO RESIDUAL]],Parámetro!$A$16:$B$31,2,FALSE),"")</f>
        <v>RIESGO MEDIO</v>
      </c>
    </row>
    <row r="5" spans="1:22" s="21" customFormat="1" ht="78" customHeight="1" x14ac:dyDescent="0.25">
      <c r="A5" s="10" t="s">
        <v>8</v>
      </c>
      <c r="B5" s="22" t="str">
        <f>IFERROR(VLOOKUP(Tabla1[[#This Row],[CÓD.
RIESGO]],Parámetro!$A$1:$B$14,2,FALSE),"")</f>
        <v>Posibilidad de formalizar actos notariales con clientes que hagan uso de recursos ilícitos provenientes de la actividad de minería ilegal que busquen invertir o consolidar empresas del sector oro y otros minerales.</v>
      </c>
      <c r="C5" s="23" t="str">
        <f>IFERROR(VLOOKUP(Tabla1[[#This Row],[CÓD.
RIESGO]],Parámetro!$A$1:$C$14,3,FALSE),"")</f>
        <v>PRODUCTO</v>
      </c>
      <c r="D5" s="11" t="s">
        <v>31</v>
      </c>
      <c r="E5" s="24">
        <f>IFERROR(VLOOKUP(Tabla1[[#This Row],[PROBABILIDAD]],Parámetro!$E$3:$F$10,2,FALSE),"")</f>
        <v>4</v>
      </c>
      <c r="F5" s="12" t="s">
        <v>63</v>
      </c>
      <c r="G5" s="24">
        <f>IFERROR(VLOOKUP(Tabla1[[#This Row],[IMPACTO]],Parámetro!$K$3:$L$9,2,FALSE),"")</f>
        <v>2</v>
      </c>
      <c r="H5" s="24">
        <f>IFERROR(Tabla1[[#This Row],[Prob.]]*Tabla1[[#This Row],[Imp.]],"")</f>
        <v>8</v>
      </c>
      <c r="I5" s="23" t="str">
        <f>IFERROR(VLOOKUP(Tabla1[[#This Row],[RIESGO INHERENTE]],Parámetro!$A$16:$B$31,2,FALSE),"")</f>
        <v>RIESGO MEDIO</v>
      </c>
      <c r="J5" s="13" t="s">
        <v>106</v>
      </c>
      <c r="K5" s="44" t="str">
        <f>IFERROR(VLOOKUP(Tabla1[[#This Row],[CÓD. 
CONTROL]],Parámetro!$A$33:$B$52,2,FALSE),"")</f>
        <v>Cuando el abogado ó kardista que atiende al cliente, identifica que se trata de una persona bajo el régimen reforzado (de acuerdo a la normativa vigente, actividades sensibles y otras que determine el Notario), le solicita información adicional según corresponda, dejando como evidencia los formatos correspondientes firmado por el cliente que se custodian con los documentos del acto.</v>
      </c>
      <c r="L5" s="14" t="s">
        <v>134</v>
      </c>
      <c r="M5" s="12" t="s">
        <v>179</v>
      </c>
      <c r="N5" s="12" t="s">
        <v>139</v>
      </c>
      <c r="O5" s="12" t="s">
        <v>144</v>
      </c>
      <c r="P5" s="12" t="s">
        <v>149</v>
      </c>
      <c r="Q5"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1.7999999999999998</v>
      </c>
      <c r="R5" s="23" t="str">
        <f>IF(AND(Tabla1[[#This Row],[PUNTAJE]]&gt;2,Tabla1[[#This Row],[PUNTAJE]]&lt;=3),"Fuerte",IF(AND(Tabla1[[#This Row],[PUNTAJE]]&gt;1,Tabla1[[#This Row],[PUNTAJE]]&lt;=2),"Moderado",IF(AND(Tabla1[[#This Row],[PUNTAJE]]&gt;0,Tabla1[[#This Row],[PUNTAJE]]&lt;=1),"Debil",IF(Tabla1[[#This Row],[PUNTAJE]]=0,"Sin control",""))))</f>
        <v>Moderado</v>
      </c>
      <c r="S5" s="26">
        <f>IFERROR(IF(Tabla1[[#This Row],[Prob.]]-(VLOOKUP(Tabla1[[#This Row],[DESCRIPCIÓN]],Parámetro!$A$80:$B$84,2,FALSE))&lt;1,1,Tabla1[[#This Row],[Prob.]]-(VLOOKUP(Tabla1[[#This Row],[DESCRIPCIÓN]],Parámetro!$A$80:$B$84,2,FALSE))),"")</f>
        <v>2</v>
      </c>
      <c r="T5" s="24">
        <f>Tabla1[[#This Row],[Imp.]]</f>
        <v>2</v>
      </c>
      <c r="U5" s="24">
        <f>IFERROR(Tabla1[[#This Row],[(P.inher. - Nivel de mitig.) PROB. RESIDUAL]]*Tabla1[[#This Row],[IMPACTO RESIDUAL]],"")</f>
        <v>4</v>
      </c>
      <c r="V5" s="23" t="str">
        <f>IFERROR(VLOOKUP(Tabla1[[#This Row],[RIESGO RESIDUAL]],Parámetro!$A$16:$B$31,2,FALSE),"")</f>
        <v>RIESGO BAJO</v>
      </c>
    </row>
    <row r="6" spans="1:22" s="21" customFormat="1" ht="78" customHeight="1" x14ac:dyDescent="0.25">
      <c r="A6" s="10" t="s">
        <v>13</v>
      </c>
      <c r="B6" s="22" t="str">
        <f>IFERROR(VLOOKUP(Tabla1[[#This Row],[CÓD.
RIESGO]],Parámetro!$A$1:$B$14,2,FALSE),"")</f>
        <v>Posibilidad de contar con clientes vinculados a delitos de LA/FT y/o delitos precedentes que constituyan empresas que sean utilizadas como fachada para ocultar el ingreso del origen ilícito; la cuales la constituyen a título personal o utilizando a terceras personas (testaferros).</v>
      </c>
      <c r="C6" s="23" t="str">
        <f>IFERROR(VLOOKUP(Tabla1[[#This Row],[CÓD.
RIESGO]],Parámetro!$A$1:$C$14,3,FALSE),"")</f>
        <v>CLIENTES</v>
      </c>
      <c r="D6" s="11" t="s">
        <v>41</v>
      </c>
      <c r="E6" s="24">
        <f>IFERROR(VLOOKUP(Tabla1[[#This Row],[PROBABILIDAD]],Parámetro!$E$3:$F$10,2,FALSE),"")</f>
        <v>1</v>
      </c>
      <c r="F6" s="12" t="s">
        <v>63</v>
      </c>
      <c r="G6" s="24">
        <f>IFERROR(VLOOKUP(Tabla1[[#This Row],[IMPACTO]],Parámetro!$K$3:$L$9,2,FALSE),"")</f>
        <v>2</v>
      </c>
      <c r="H6" s="24">
        <f>IFERROR(Tabla1[[#This Row],[Prob.]]*Tabla1[[#This Row],[Imp.]],"")</f>
        <v>2</v>
      </c>
      <c r="I6" s="23" t="str">
        <f>IFERROR(VLOOKUP(Tabla1[[#This Row],[RIESGO INHERENTE]],Parámetro!$A$16:$B$31,2,FALSE),"")</f>
        <v>RIESGO BAJO</v>
      </c>
      <c r="J6" s="13" t="s">
        <v>96</v>
      </c>
      <c r="K6" s="44" t="str">
        <f>IFERROR(VLOOKUP(Tabla1[[#This Row],[CÓD. 
CONTROL]],Parámetro!$A$33:$B$52,2,FALSE),"")</f>
        <v>El abogado que atiende al cliente/usuario le solicita, antes de la formalización del acto complete el anexo 5 donde incluye la información sobre el(os) beneficiario(s) finales, dejando como evidencia el anexo 5 firmado por el cliente, que se custodian con los documentos del acto.</v>
      </c>
      <c r="L6" s="14" t="s">
        <v>133</v>
      </c>
      <c r="M6" s="12" t="s">
        <v>179</v>
      </c>
      <c r="N6" s="12" t="s">
        <v>140</v>
      </c>
      <c r="O6" s="12" t="s">
        <v>143</v>
      </c>
      <c r="P6" s="12" t="s">
        <v>150</v>
      </c>
      <c r="Q6"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2.6</v>
      </c>
      <c r="R6" s="23" t="str">
        <f>IF(AND(Tabla1[[#This Row],[PUNTAJE]]&gt;2,Tabla1[[#This Row],[PUNTAJE]]&lt;=3),"Fuerte",IF(AND(Tabla1[[#This Row],[PUNTAJE]]&gt;1,Tabla1[[#This Row],[PUNTAJE]]&lt;=2),"Moderado",IF(AND(Tabla1[[#This Row],[PUNTAJE]]&gt;0,Tabla1[[#This Row],[PUNTAJE]]&lt;=1),"Debil",IF(Tabla1[[#This Row],[PUNTAJE]]=0,"Sin control",""))))</f>
        <v>Fuerte</v>
      </c>
      <c r="S6" s="26">
        <f>IFERROR(IF(Tabla1[[#This Row],[Prob.]]-(VLOOKUP(Tabla1[[#This Row],[DESCRIPCIÓN]],Parámetro!$A$80:$B$84,2,FALSE))&lt;1,1,Tabla1[[#This Row],[Prob.]]-(VLOOKUP(Tabla1[[#This Row],[DESCRIPCIÓN]],Parámetro!$A$80:$B$84,2,FALSE))),"")</f>
        <v>1</v>
      </c>
      <c r="T6" s="24">
        <f>Tabla1[[#This Row],[Imp.]]</f>
        <v>2</v>
      </c>
      <c r="U6" s="24">
        <f>IFERROR(Tabla1[[#This Row],[(P.inher. - Nivel de mitig.) PROB. RESIDUAL]]*Tabla1[[#This Row],[IMPACTO RESIDUAL]],"")</f>
        <v>2</v>
      </c>
      <c r="V6" s="23" t="str">
        <f>IFERROR(VLOOKUP(Tabla1[[#This Row],[RIESGO RESIDUAL]],Parámetro!$A$16:$B$31,2,FALSE),"")</f>
        <v>RIESGO BAJO</v>
      </c>
    </row>
    <row r="7" spans="1:22" s="21" customFormat="1" ht="78" customHeight="1" x14ac:dyDescent="0.25">
      <c r="A7" s="10" t="s">
        <v>15</v>
      </c>
      <c r="B7" s="22" t="str">
        <f>IFERROR(VLOOKUP(Tabla1[[#This Row],[CÓD.
RIESGO]],Parámetro!$A$1:$B$14,2,FALSE),"")</f>
        <v>Posibilidad de contar con clientes PEPs o familiares de PEP, vinculados a delitos de LA/FT y/o delitos precedentes (delitos contra la administración pública), que formalicen actos de inversión tales como compra venta de bienes muebles/Inmuebles, constitución de empresas, aumento de capital, prestamos, etc.</v>
      </c>
      <c r="C7" s="23" t="str">
        <f>IFERROR(VLOOKUP(Tabla1[[#This Row],[CÓD.
RIESGO]],Parámetro!$A$1:$C$14,3,FALSE),"")</f>
        <v>CLIENTES</v>
      </c>
      <c r="D7" s="11" t="s">
        <v>50</v>
      </c>
      <c r="E7" s="24">
        <f>IFERROR(VLOOKUP(Tabla1[[#This Row],[PROBABILIDAD]],Parámetro!$E$3:$F$10,2,FALSE),"")</f>
        <v>5</v>
      </c>
      <c r="F7" s="12" t="s">
        <v>71</v>
      </c>
      <c r="G7" s="24">
        <f>IFERROR(VLOOKUP(Tabla1[[#This Row],[IMPACTO]],Parámetro!$K$3:$L$9,2,FALSE),"")</f>
        <v>4</v>
      </c>
      <c r="H7" s="24">
        <f>IFERROR(Tabla1[[#This Row],[Prob.]]*Tabla1[[#This Row],[Imp.]],"")</f>
        <v>20</v>
      </c>
      <c r="I7" s="23" t="str">
        <f>IFERROR(VLOOKUP(Tabla1[[#This Row],[RIESGO INHERENTE]],Parámetro!$A$16:$B$31,2,FALSE),"")</f>
        <v>RIESGO CRÍTICO</v>
      </c>
      <c r="J7" s="13" t="s">
        <v>106</v>
      </c>
      <c r="K7" s="44" t="str">
        <f>IFERROR(VLOOKUP(Tabla1[[#This Row],[CÓD. 
CONTROL]],Parámetro!$A$33:$B$52,2,FALSE),"")</f>
        <v>Cuando el abogado ó kardista que atiende al cliente, identifica que se trata de una persona bajo el régimen reforzado (de acuerdo a la normativa vigente, actividades sensibles y otras que determine el Notario), le solicita información adicional según corresponda, dejando como evidencia los formatos correspondientes firmado por el cliente que se custodian con los documentos del acto.</v>
      </c>
      <c r="L7" s="14" t="s">
        <v>133</v>
      </c>
      <c r="M7" s="12" t="s">
        <v>179</v>
      </c>
      <c r="N7" s="12" t="s">
        <v>141</v>
      </c>
      <c r="O7" s="12" t="s">
        <v>144</v>
      </c>
      <c r="P7" s="12" t="s">
        <v>148</v>
      </c>
      <c r="Q7"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1.7000000000000002</v>
      </c>
      <c r="R7" s="23" t="str">
        <f>IF(AND(Tabla1[[#This Row],[PUNTAJE]]&gt;2,Tabla1[[#This Row],[PUNTAJE]]&lt;=3),"Fuerte",IF(AND(Tabla1[[#This Row],[PUNTAJE]]&gt;1,Tabla1[[#This Row],[PUNTAJE]]&lt;=2),"Moderado",IF(AND(Tabla1[[#This Row],[PUNTAJE]]&gt;0,Tabla1[[#This Row],[PUNTAJE]]&lt;=1),"Debil",IF(Tabla1[[#This Row],[PUNTAJE]]=0,"Sin control",""))))</f>
        <v>Moderado</v>
      </c>
      <c r="S7" s="26">
        <f>IFERROR(IF(Tabla1[[#This Row],[Prob.]]-(VLOOKUP(Tabla1[[#This Row],[DESCRIPCIÓN]],Parámetro!$A$80:$B$84,2,FALSE))&lt;1,1,Tabla1[[#This Row],[Prob.]]-(VLOOKUP(Tabla1[[#This Row],[DESCRIPCIÓN]],Parámetro!$A$80:$B$84,2,FALSE))),"")</f>
        <v>3</v>
      </c>
      <c r="T7" s="24">
        <f>Tabla1[[#This Row],[Imp.]]</f>
        <v>4</v>
      </c>
      <c r="U7" s="24">
        <f>IFERROR(Tabla1[[#This Row],[(P.inher. - Nivel de mitig.) PROB. RESIDUAL]]*Tabla1[[#This Row],[IMPACTO RESIDUAL]],"")</f>
        <v>12</v>
      </c>
      <c r="V7" s="23" t="str">
        <f>IFERROR(VLOOKUP(Tabla1[[#This Row],[RIESGO RESIDUAL]],Parámetro!$A$16:$B$31,2,FALSE),"")</f>
        <v>RIESGO ALTO</v>
      </c>
    </row>
    <row r="8" spans="1:22" s="21" customFormat="1" ht="78" customHeight="1" x14ac:dyDescent="0.25">
      <c r="A8" s="10" t="s">
        <v>25</v>
      </c>
      <c r="B8" s="22" t="str">
        <f>IFERROR(VLOOKUP(Tabla1[[#This Row],[CÓD.
RIESGO]],Parámetro!$A$1:$B$14,2,FALSE),"")</f>
        <v>Posibilidad de brindar los servicios notariales a clientes vinculados a LA/FT o delitos precedentes debido a tener una mayor exposición al domiciliar dicho cliente en una zona de alto riesgo.</v>
      </c>
      <c r="C8" s="23" t="str">
        <f>IFERROR(VLOOKUP(Tabla1[[#This Row],[CÓD.
RIESGO]],Parámetro!$A$1:$C$14,3,FALSE),"")</f>
        <v>ZONA GEOGRÁFICA</v>
      </c>
      <c r="D8" s="11" t="s">
        <v>32</v>
      </c>
      <c r="E8" s="24">
        <f>IFERROR(VLOOKUP(Tabla1[[#This Row],[PROBABILIDAD]],Parámetro!$E$3:$F$10,2,FALSE),"")</f>
        <v>3</v>
      </c>
      <c r="F8" s="12" t="s">
        <v>67</v>
      </c>
      <c r="G8" s="24">
        <f>IFERROR(VLOOKUP(Tabla1[[#This Row],[IMPACTO]],Parámetro!$K$3:$L$9,2,FALSE),"")</f>
        <v>3</v>
      </c>
      <c r="H8" s="24">
        <f>IFERROR(Tabla1[[#This Row],[Prob.]]*Tabla1[[#This Row],[Imp.]],"")</f>
        <v>9</v>
      </c>
      <c r="I8" s="23" t="str">
        <f>IFERROR(VLOOKUP(Tabla1[[#This Row],[RIESGO INHERENTE]],Parámetro!$A$16:$B$31,2,FALSE),"")</f>
        <v>RIESGO ALTO</v>
      </c>
      <c r="J8" s="13" t="s">
        <v>177</v>
      </c>
      <c r="K8" s="44" t="str">
        <f>IFERROR(VLOOKUP(Tabla1[[#This Row],[CÓD. 
CONTROL]],Parámetro!$A$33:$B$52,2,FALSE),"")</f>
        <v>Sin control</v>
      </c>
      <c r="L8" s="14" t="s">
        <v>177</v>
      </c>
      <c r="M8" s="12" t="s">
        <v>177</v>
      </c>
      <c r="N8" s="12" t="s">
        <v>177</v>
      </c>
      <c r="O8" s="12" t="s">
        <v>177</v>
      </c>
      <c r="P8" s="12" t="s">
        <v>177</v>
      </c>
      <c r="Q8"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0</v>
      </c>
      <c r="R8" s="23" t="str">
        <f>IF(AND(Tabla1[[#This Row],[PUNTAJE]]&gt;2,Tabla1[[#This Row],[PUNTAJE]]&lt;=3),"Fuerte",IF(AND(Tabla1[[#This Row],[PUNTAJE]]&gt;1,Tabla1[[#This Row],[PUNTAJE]]&lt;=2),"Moderado",IF(AND(Tabla1[[#This Row],[PUNTAJE]]&gt;0,Tabla1[[#This Row],[PUNTAJE]]&lt;=1),"Debil",IF(Tabla1[[#This Row],[PUNTAJE]]=0,"Sin control",""))))</f>
        <v>Sin control</v>
      </c>
      <c r="S8" s="26">
        <f>IFERROR(IF(Tabla1[[#This Row],[Prob.]]-(VLOOKUP(Tabla1[[#This Row],[DESCRIPCIÓN]],Parámetro!$A$80:$B$84,2,FALSE))&lt;1,1,Tabla1[[#This Row],[Prob.]]-(VLOOKUP(Tabla1[[#This Row],[DESCRIPCIÓN]],Parámetro!$A$80:$B$84,2,FALSE))),"")</f>
        <v>3</v>
      </c>
      <c r="T8" s="24">
        <f>Tabla1[[#This Row],[Imp.]]</f>
        <v>3</v>
      </c>
      <c r="U8" s="24">
        <f>IFERROR(Tabla1[[#This Row],[(P.inher. - Nivel de mitig.) PROB. RESIDUAL]]*Tabla1[[#This Row],[IMPACTO RESIDUAL]],"")</f>
        <v>9</v>
      </c>
      <c r="V8" s="45" t="str">
        <f>IFERROR(VLOOKUP(Tabla1[[#This Row],[RIESGO RESIDUAL]],Parámetro!$A$16:$B$31,2,FALSE),"")</f>
        <v>RIESGO ALTO</v>
      </c>
    </row>
    <row r="9" spans="1:22" s="21" customFormat="1" ht="78" customHeight="1" x14ac:dyDescent="0.25">
      <c r="A9" s="10" t="s">
        <v>28</v>
      </c>
      <c r="B9" s="22" t="str">
        <f>IFERROR(VLOOKUP(Tabla1[[#This Row],[CÓD.
RIESGO]],Parámetro!$A$1:$B$14,2,FALSE),"")</f>
        <v>Posibilidad de contar con trabajadores vinculados a LA/FT que permitan o faciliten la formalización de actos realizados por clientes, cuyo origen provengan de ganancias ilícitas.</v>
      </c>
      <c r="C9" s="23" t="str">
        <f>IFERROR(VLOOKUP(Tabla1[[#This Row],[CÓD.
RIESGO]],Parámetro!$A$1:$C$14,3,FALSE),"")</f>
        <v>PERSONAS</v>
      </c>
      <c r="D9" s="11" t="s">
        <v>41</v>
      </c>
      <c r="E9" s="24">
        <f>IFERROR(VLOOKUP(Tabla1[[#This Row],[PROBABILIDAD]],Parámetro!$E$3:$F$10,2,FALSE),"")</f>
        <v>1</v>
      </c>
      <c r="F9" s="12" t="s">
        <v>59</v>
      </c>
      <c r="G9" s="24">
        <f>IFERROR(VLOOKUP(Tabla1[[#This Row],[IMPACTO]],Parámetro!$K$3:$L$9,2,FALSE),"")</f>
        <v>1</v>
      </c>
      <c r="H9" s="24">
        <f>IFERROR(Tabla1[[#This Row],[Prob.]]*Tabla1[[#This Row],[Imp.]],"")</f>
        <v>1</v>
      </c>
      <c r="I9" s="23" t="str">
        <f>IFERROR(VLOOKUP(Tabla1[[#This Row],[RIESGO INHERENTE]],Parámetro!$A$16:$B$31,2,FALSE),"")</f>
        <v>RIESGO BAJO</v>
      </c>
      <c r="J9" s="13" t="s">
        <v>102</v>
      </c>
      <c r="K9" s="44" t="str">
        <f>IFERROR(VLOOKUP(Tabla1[[#This Row],[CÓD. 
CONTROL]],Parámetro!$A$33:$B$52,2,FALSE),"")</f>
        <v xml:space="preserve">El Oficial de cumplimiento mensual/semestral/anual, validara una muestra representativa de los files de los trabajadores a fin de asegurarse que este contenga toda la información mínima requerida, verificar si han realizado la actualización de la declaración jurada patrimonial (si hubo cambios sustanciales en su patrimonio) y elaborar informe con los hallazgos identificados. </v>
      </c>
      <c r="L9" s="14" t="s">
        <v>135</v>
      </c>
      <c r="M9" s="12" t="s">
        <v>179</v>
      </c>
      <c r="N9" s="12" t="s">
        <v>139</v>
      </c>
      <c r="O9" s="12" t="s">
        <v>144</v>
      </c>
      <c r="P9" s="12" t="s">
        <v>149</v>
      </c>
      <c r="Q9" s="25">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1.55</v>
      </c>
      <c r="R9" s="23" t="str">
        <f>IF(AND(Tabla1[[#This Row],[PUNTAJE]]&gt;2,Tabla1[[#This Row],[PUNTAJE]]&lt;=3),"Fuerte",IF(AND(Tabla1[[#This Row],[PUNTAJE]]&gt;1,Tabla1[[#This Row],[PUNTAJE]]&lt;=2),"Moderado",IF(AND(Tabla1[[#This Row],[PUNTAJE]]&gt;0,Tabla1[[#This Row],[PUNTAJE]]&lt;=1),"Debil",IF(Tabla1[[#This Row],[PUNTAJE]]=0,"Sin control",""))))</f>
        <v>Moderado</v>
      </c>
      <c r="S9" s="26">
        <f>IFERROR(IF(Tabla1[[#This Row],[Prob.]]-(VLOOKUP(Tabla1[[#This Row],[DESCRIPCIÓN]],Parámetro!$A$80:$B$84,2,FALSE))&lt;1,1,Tabla1[[#This Row],[Prob.]]-(VLOOKUP(Tabla1[[#This Row],[DESCRIPCIÓN]],Parámetro!$A$80:$B$84,2,FALSE))),"")</f>
        <v>1</v>
      </c>
      <c r="T9" s="24">
        <f>Tabla1[[#This Row],[Imp.]]</f>
        <v>1</v>
      </c>
      <c r="U9" s="24">
        <f>IFERROR(Tabla1[[#This Row],[(P.inher. - Nivel de mitig.) PROB. RESIDUAL]]*Tabla1[[#This Row],[IMPACTO RESIDUAL]],"")</f>
        <v>1</v>
      </c>
      <c r="V9" s="23" t="str">
        <f>IFERROR(VLOOKUP(Tabla1[[#This Row],[RIESGO RESIDUAL]],Parámetro!$A$16:$B$31,2,FALSE),"")</f>
        <v>RIESGO BAJO</v>
      </c>
    </row>
    <row r="10" spans="1:22" s="21" customFormat="1" ht="78" customHeight="1" x14ac:dyDescent="0.25">
      <c r="A10" s="10"/>
      <c r="B10" s="22" t="str">
        <f>IFERROR(VLOOKUP(Tabla1[[#This Row],[CÓD.
RIESGO]],Parámetro!$A$1:$B$14,2,FALSE),"")</f>
        <v/>
      </c>
      <c r="C10" s="23" t="str">
        <f>IFERROR(VLOOKUP(Tabla1[[#This Row],[CÓD.
RIESGO]],Parámetro!$A$1:$C$14,3,FALSE),"")</f>
        <v/>
      </c>
      <c r="D10" s="11"/>
      <c r="E10" s="24" t="str">
        <f>IFERROR(VLOOKUP(Tabla1[[#This Row],[PROBABILIDAD]],Parámetro!$E$3:$F$10,2,FALSE),"")</f>
        <v/>
      </c>
      <c r="F10" s="12"/>
      <c r="G10" s="24" t="str">
        <f>IFERROR(VLOOKUP(Tabla1[[#This Row],[IMPACTO]],Parámetro!$K$3:$L$9,2,FALSE),"")</f>
        <v/>
      </c>
      <c r="H10" s="24" t="str">
        <f>IFERROR(Tabla1[[#This Row],[Prob.]]*Tabla1[[#This Row],[Imp.]],"")</f>
        <v/>
      </c>
      <c r="I10" s="23" t="str">
        <f>IFERROR(VLOOKUP(Tabla1[[#This Row],[RIESGO INHERENTE]],Parámetro!$A$16:$B$31,2,FALSE),"")</f>
        <v/>
      </c>
      <c r="J10" s="13"/>
      <c r="K10" s="44" t="str">
        <f>IFERROR(VLOOKUP(Tabla1[[#This Row],[CÓD. 
CONTROL]],Parámetro!$A$33:$B$52,2,FALSE),"")</f>
        <v/>
      </c>
      <c r="L10" s="14"/>
      <c r="M10" s="12"/>
      <c r="N10" s="12"/>
      <c r="O10" s="12"/>
      <c r="P10" s="12"/>
      <c r="Q10"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0" s="23" t="str">
        <f>IF(AND(Tabla1[[#This Row],[PUNTAJE]]&gt;2,Tabla1[[#This Row],[PUNTAJE]]&lt;=3),"Fuerte",IF(AND(Tabla1[[#This Row],[PUNTAJE]]&gt;1,Tabla1[[#This Row],[PUNTAJE]]&lt;=2),"Moderado",IF(AND(Tabla1[[#This Row],[PUNTAJE]]&gt;0,Tabla1[[#This Row],[PUNTAJE]]&lt;=1),"Debil",IF(Tabla1[[#This Row],[PUNTAJE]]=0,"Sin control",""))))</f>
        <v/>
      </c>
      <c r="S10" s="26" t="str">
        <f>IFERROR(IF(Tabla1[[#This Row],[Prob.]]-(VLOOKUP(Tabla1[[#This Row],[DESCRIPCIÓN]],Parámetro!$A$80:$B$84,2,FALSE))&lt;1,1,Tabla1[[#This Row],[Prob.]]-(VLOOKUP(Tabla1[[#This Row],[DESCRIPCIÓN]],Parámetro!$A$80:$B$84,2,FALSE))),"")</f>
        <v/>
      </c>
      <c r="T10" s="24" t="str">
        <f>Tabla1[[#This Row],[Imp.]]</f>
        <v/>
      </c>
      <c r="U10" s="24" t="str">
        <f>IFERROR(Tabla1[[#This Row],[(P.inher. - Nivel de mitig.) PROB. RESIDUAL]]*Tabla1[[#This Row],[IMPACTO RESIDUAL]],"")</f>
        <v/>
      </c>
      <c r="V10" s="23" t="str">
        <f>IFERROR(VLOOKUP(Tabla1[[#This Row],[RIESGO RESIDUAL]],Parámetro!$A$16:$B$31,2,FALSE),"")</f>
        <v/>
      </c>
    </row>
    <row r="11" spans="1:22" s="21" customFormat="1" ht="78" customHeight="1" x14ac:dyDescent="0.25">
      <c r="A11" s="10"/>
      <c r="B11" s="22" t="str">
        <f>IFERROR(VLOOKUP(Tabla1[[#This Row],[CÓD.
RIESGO]],Parámetro!$A$1:$B$14,2,FALSE),"")</f>
        <v/>
      </c>
      <c r="C11" s="23" t="str">
        <f>IFERROR(VLOOKUP(Tabla1[[#This Row],[CÓD.
RIESGO]],Parámetro!$A$1:$C$14,3,FALSE),"")</f>
        <v/>
      </c>
      <c r="D11" s="11"/>
      <c r="E11" s="24" t="str">
        <f>IFERROR(VLOOKUP(Tabla1[[#This Row],[PROBABILIDAD]],Parámetro!$E$3:$F$10,2,FALSE),"")</f>
        <v/>
      </c>
      <c r="F11" s="12"/>
      <c r="G11" s="24" t="str">
        <f>IFERROR(VLOOKUP(Tabla1[[#This Row],[IMPACTO]],Parámetro!$K$3:$L$9,2,FALSE),"")</f>
        <v/>
      </c>
      <c r="H11" s="24" t="str">
        <f>IFERROR(Tabla1[[#This Row],[Prob.]]*Tabla1[[#This Row],[Imp.]],"")</f>
        <v/>
      </c>
      <c r="I11" s="23" t="str">
        <f>IFERROR(VLOOKUP(Tabla1[[#This Row],[RIESGO INHERENTE]],Parámetro!$A$16:$B$31,2,FALSE),"")</f>
        <v/>
      </c>
      <c r="J11" s="13"/>
      <c r="K11" s="44" t="str">
        <f>IFERROR(VLOOKUP(Tabla1[[#This Row],[CÓD. 
CONTROL]],Parámetro!$A$33:$B$52,2,FALSE),"")</f>
        <v/>
      </c>
      <c r="L11" s="14"/>
      <c r="M11" s="12"/>
      <c r="N11" s="12"/>
      <c r="O11" s="12"/>
      <c r="P11" s="12"/>
      <c r="Q11"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1" s="23" t="str">
        <f>IF(AND(Tabla1[[#This Row],[PUNTAJE]]&gt;2,Tabla1[[#This Row],[PUNTAJE]]&lt;=3),"Fuerte",IF(AND(Tabla1[[#This Row],[PUNTAJE]]&gt;1,Tabla1[[#This Row],[PUNTAJE]]&lt;=2),"Moderado",IF(AND(Tabla1[[#This Row],[PUNTAJE]]&gt;0,Tabla1[[#This Row],[PUNTAJE]]&lt;=1),"Debil",IF(Tabla1[[#This Row],[PUNTAJE]]=0,"Sin control",""))))</f>
        <v/>
      </c>
      <c r="S11" s="26" t="str">
        <f>IFERROR(IF(Tabla1[[#This Row],[Prob.]]-(VLOOKUP(Tabla1[[#This Row],[DESCRIPCIÓN]],Parámetro!$A$80:$B$84,2,FALSE))&lt;1,1,Tabla1[[#This Row],[Prob.]]-(VLOOKUP(Tabla1[[#This Row],[DESCRIPCIÓN]],Parámetro!$A$80:$B$84,2,FALSE))),"")</f>
        <v/>
      </c>
      <c r="T11" s="24" t="str">
        <f>Tabla1[[#This Row],[Imp.]]</f>
        <v/>
      </c>
      <c r="U11" s="24" t="str">
        <f>IFERROR(Tabla1[[#This Row],[(P.inher. - Nivel de mitig.) PROB. RESIDUAL]]*Tabla1[[#This Row],[IMPACTO RESIDUAL]],"")</f>
        <v/>
      </c>
      <c r="V11" s="23" t="str">
        <f>IFERROR(VLOOKUP(Tabla1[[#This Row],[RIESGO RESIDUAL]],Parámetro!$A$16:$B$31,2,FALSE),"")</f>
        <v/>
      </c>
    </row>
    <row r="12" spans="1:22" s="21" customFormat="1" ht="78" customHeight="1" x14ac:dyDescent="0.25">
      <c r="A12" s="10"/>
      <c r="B12" s="22" t="str">
        <f>IFERROR(VLOOKUP(Tabla1[[#This Row],[CÓD.
RIESGO]],Parámetro!$A$1:$B$14,2,FALSE),"")</f>
        <v/>
      </c>
      <c r="C12" s="23" t="str">
        <f>IFERROR(VLOOKUP(Tabla1[[#This Row],[CÓD.
RIESGO]],Parámetro!$A$1:$C$14,3,FALSE),"")</f>
        <v/>
      </c>
      <c r="D12" s="11"/>
      <c r="E12" s="24" t="str">
        <f>IFERROR(VLOOKUP(Tabla1[[#This Row],[PROBABILIDAD]],Parámetro!$E$3:$F$10,2,FALSE),"")</f>
        <v/>
      </c>
      <c r="F12" s="12"/>
      <c r="G12" s="24" t="str">
        <f>IFERROR(VLOOKUP(Tabla1[[#This Row],[IMPACTO]],Parámetro!$K$3:$L$9,2,FALSE),"")</f>
        <v/>
      </c>
      <c r="H12" s="24" t="str">
        <f>IFERROR(Tabla1[[#This Row],[Prob.]]*Tabla1[[#This Row],[Imp.]],"")</f>
        <v/>
      </c>
      <c r="I12" s="23" t="str">
        <f>IFERROR(VLOOKUP(Tabla1[[#This Row],[RIESGO INHERENTE]],Parámetro!$A$16:$B$31,2,FALSE),"")</f>
        <v/>
      </c>
      <c r="J12" s="13"/>
      <c r="K12" s="44" t="str">
        <f>IFERROR(VLOOKUP(Tabla1[[#This Row],[CÓD. 
CONTROL]],Parámetro!$A$33:$B$52,2,FALSE),"")</f>
        <v/>
      </c>
      <c r="L12" s="14"/>
      <c r="M12" s="12"/>
      <c r="N12" s="12"/>
      <c r="O12" s="12"/>
      <c r="P12" s="12"/>
      <c r="Q12"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2" s="23" t="str">
        <f>IF(AND(Tabla1[[#This Row],[PUNTAJE]]&gt;2,Tabla1[[#This Row],[PUNTAJE]]&lt;=3),"Fuerte",IF(AND(Tabla1[[#This Row],[PUNTAJE]]&gt;1,Tabla1[[#This Row],[PUNTAJE]]&lt;=2),"Moderado",IF(AND(Tabla1[[#This Row],[PUNTAJE]]&gt;0,Tabla1[[#This Row],[PUNTAJE]]&lt;=1),"Debil",IF(Tabla1[[#This Row],[PUNTAJE]]=0,"Sin control",""))))</f>
        <v/>
      </c>
      <c r="S12" s="26" t="str">
        <f>IFERROR(IF(Tabla1[[#This Row],[Prob.]]-(VLOOKUP(Tabla1[[#This Row],[DESCRIPCIÓN]],Parámetro!$A$80:$B$84,2,FALSE))&lt;1,1,Tabla1[[#This Row],[Prob.]]-(VLOOKUP(Tabla1[[#This Row],[DESCRIPCIÓN]],Parámetro!$A$80:$B$84,2,FALSE))),"")</f>
        <v/>
      </c>
      <c r="T12" s="24" t="str">
        <f>Tabla1[[#This Row],[Imp.]]</f>
        <v/>
      </c>
      <c r="U12" s="24" t="str">
        <f>IFERROR(Tabla1[[#This Row],[(P.inher. - Nivel de mitig.) PROB. RESIDUAL]]*Tabla1[[#This Row],[IMPACTO RESIDUAL]],"")</f>
        <v/>
      </c>
      <c r="V12" s="23" t="str">
        <f>IFERROR(VLOOKUP(Tabla1[[#This Row],[RIESGO RESIDUAL]],Parámetro!$A$16:$B$31,2,FALSE),"")</f>
        <v/>
      </c>
    </row>
    <row r="13" spans="1:22" s="21" customFormat="1" ht="78" customHeight="1" x14ac:dyDescent="0.25">
      <c r="A13" s="10"/>
      <c r="B13" s="22" t="str">
        <f>IFERROR(VLOOKUP(Tabla1[[#This Row],[CÓD.
RIESGO]],Parámetro!$A$1:$B$14,2,FALSE),"")</f>
        <v/>
      </c>
      <c r="C13" s="23" t="str">
        <f>IFERROR(VLOOKUP(Tabla1[[#This Row],[CÓD.
RIESGO]],Parámetro!$A$1:$C$14,3,FALSE),"")</f>
        <v/>
      </c>
      <c r="D13" s="11"/>
      <c r="E13" s="24" t="str">
        <f>IFERROR(VLOOKUP(Tabla1[[#This Row],[PROBABILIDAD]],Parámetro!$E$3:$F$10,2,FALSE),"")</f>
        <v/>
      </c>
      <c r="F13" s="12"/>
      <c r="G13" s="24" t="str">
        <f>IFERROR(VLOOKUP(Tabla1[[#This Row],[IMPACTO]],Parámetro!$K$3:$L$9,2,FALSE),"")</f>
        <v/>
      </c>
      <c r="H13" s="24" t="str">
        <f>IFERROR(Tabla1[[#This Row],[Prob.]]*Tabla1[[#This Row],[Imp.]],"")</f>
        <v/>
      </c>
      <c r="I13" s="23" t="str">
        <f>IFERROR(VLOOKUP(Tabla1[[#This Row],[RIESGO INHERENTE]],Parámetro!$A$16:$B$31,2,FALSE),"")</f>
        <v/>
      </c>
      <c r="J13" s="13"/>
      <c r="K13" s="44" t="str">
        <f>IFERROR(VLOOKUP(Tabla1[[#This Row],[CÓD. 
CONTROL]],Parámetro!$A$33:$B$52,2,FALSE),"")</f>
        <v/>
      </c>
      <c r="L13" s="14"/>
      <c r="M13" s="12"/>
      <c r="N13" s="12"/>
      <c r="O13" s="12"/>
      <c r="P13" s="12"/>
      <c r="Q13"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3" s="23" t="str">
        <f>IF(AND(Tabla1[[#This Row],[PUNTAJE]]&gt;2,Tabla1[[#This Row],[PUNTAJE]]&lt;=3),"Fuerte",IF(AND(Tabla1[[#This Row],[PUNTAJE]]&gt;1,Tabla1[[#This Row],[PUNTAJE]]&lt;=2),"Moderado",IF(AND(Tabla1[[#This Row],[PUNTAJE]]&gt;0,Tabla1[[#This Row],[PUNTAJE]]&lt;=1),"Debil",IF(Tabla1[[#This Row],[PUNTAJE]]=0,"Sin control",""))))</f>
        <v/>
      </c>
      <c r="S13" s="26" t="str">
        <f>IFERROR(IF(Tabla1[[#This Row],[Prob.]]-(VLOOKUP(Tabla1[[#This Row],[DESCRIPCIÓN]],Parámetro!$A$80:$B$84,2,FALSE))&lt;1,1,Tabla1[[#This Row],[Prob.]]-(VLOOKUP(Tabla1[[#This Row],[DESCRIPCIÓN]],Parámetro!$A$80:$B$84,2,FALSE))),"")</f>
        <v/>
      </c>
      <c r="T13" s="24" t="str">
        <f>Tabla1[[#This Row],[Imp.]]</f>
        <v/>
      </c>
      <c r="U13" s="24" t="str">
        <f>IFERROR(Tabla1[[#This Row],[(P.inher. - Nivel de mitig.) PROB. RESIDUAL]]*Tabla1[[#This Row],[IMPACTO RESIDUAL]],"")</f>
        <v/>
      </c>
      <c r="V13" s="23" t="str">
        <f>IFERROR(VLOOKUP(Tabla1[[#This Row],[RIESGO RESIDUAL]],Parámetro!$A$16:$B$31,2,FALSE),"")</f>
        <v/>
      </c>
    </row>
    <row r="14" spans="1:22" s="21" customFormat="1" ht="78" customHeight="1" x14ac:dyDescent="0.25">
      <c r="A14" s="10"/>
      <c r="B14" s="22" t="str">
        <f>IFERROR(VLOOKUP(Tabla1[[#This Row],[CÓD.
RIESGO]],Parámetro!$A$1:$B$14,2,FALSE),"")</f>
        <v/>
      </c>
      <c r="C14" s="23" t="str">
        <f>IFERROR(VLOOKUP(Tabla1[[#This Row],[CÓD.
RIESGO]],Parámetro!$A$1:$C$14,3,FALSE),"")</f>
        <v/>
      </c>
      <c r="D14" s="11"/>
      <c r="E14" s="24" t="str">
        <f>IFERROR(VLOOKUP(Tabla1[[#This Row],[PROBABILIDAD]],Parámetro!$E$3:$F$10,2,FALSE),"")</f>
        <v/>
      </c>
      <c r="F14" s="12"/>
      <c r="G14" s="24" t="str">
        <f>IFERROR(VLOOKUP(Tabla1[[#This Row],[IMPACTO]],Parámetro!$K$3:$L$9,2,FALSE),"")</f>
        <v/>
      </c>
      <c r="H14" s="24" t="str">
        <f>IFERROR(Tabla1[[#This Row],[Prob.]]*Tabla1[[#This Row],[Imp.]],"")</f>
        <v/>
      </c>
      <c r="I14" s="23" t="str">
        <f>IFERROR(VLOOKUP(Tabla1[[#This Row],[RIESGO INHERENTE]],Parámetro!$A$16:$B$31,2,FALSE),"")</f>
        <v/>
      </c>
      <c r="J14" s="13"/>
      <c r="K14" s="44" t="str">
        <f>IFERROR(VLOOKUP(Tabla1[[#This Row],[CÓD. 
CONTROL]],Parámetro!$A$33:$B$52,2,FALSE),"")</f>
        <v/>
      </c>
      <c r="L14" s="14"/>
      <c r="M14" s="12"/>
      <c r="N14" s="12"/>
      <c r="O14" s="12"/>
      <c r="P14" s="12"/>
      <c r="Q14"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4" s="23" t="str">
        <f>IF(AND(Tabla1[[#This Row],[PUNTAJE]]&gt;2,Tabla1[[#This Row],[PUNTAJE]]&lt;=3),"Fuerte",IF(AND(Tabla1[[#This Row],[PUNTAJE]]&gt;1,Tabla1[[#This Row],[PUNTAJE]]&lt;=2),"Moderado",IF(AND(Tabla1[[#This Row],[PUNTAJE]]&gt;0,Tabla1[[#This Row],[PUNTAJE]]&lt;=1),"Debil",IF(Tabla1[[#This Row],[PUNTAJE]]=0,"Sin control",""))))</f>
        <v/>
      </c>
      <c r="S14" s="26" t="str">
        <f>IFERROR(IF(Tabla1[[#This Row],[Prob.]]-(VLOOKUP(Tabla1[[#This Row],[DESCRIPCIÓN]],Parámetro!$A$80:$B$84,2,FALSE))&lt;1,1,Tabla1[[#This Row],[Prob.]]-(VLOOKUP(Tabla1[[#This Row],[DESCRIPCIÓN]],Parámetro!$A$80:$B$84,2,FALSE))),"")</f>
        <v/>
      </c>
      <c r="T14" s="24" t="str">
        <f>Tabla1[[#This Row],[Imp.]]</f>
        <v/>
      </c>
      <c r="U14" s="24" t="str">
        <f>IFERROR(Tabla1[[#This Row],[(P.inher. - Nivel de mitig.) PROB. RESIDUAL]]*Tabla1[[#This Row],[IMPACTO RESIDUAL]],"")</f>
        <v/>
      </c>
      <c r="V14" s="23" t="str">
        <f>IFERROR(VLOOKUP(Tabla1[[#This Row],[RIESGO RESIDUAL]],Parámetro!$A$16:$B$31,2,FALSE),"")</f>
        <v/>
      </c>
    </row>
    <row r="15" spans="1:22" s="21" customFormat="1" ht="78" customHeight="1" x14ac:dyDescent="0.25">
      <c r="A15" s="10"/>
      <c r="B15" s="22" t="str">
        <f>IFERROR(VLOOKUP(Tabla1[[#This Row],[CÓD.
RIESGO]],Parámetro!$A$1:$B$14,2,FALSE),"")</f>
        <v/>
      </c>
      <c r="C15" s="23" t="str">
        <f>IFERROR(VLOOKUP(Tabla1[[#This Row],[CÓD.
RIESGO]],Parámetro!$A$1:$C$14,3,FALSE),"")</f>
        <v/>
      </c>
      <c r="D15" s="11"/>
      <c r="E15" s="24" t="str">
        <f>IFERROR(VLOOKUP(Tabla1[[#This Row],[PROBABILIDAD]],Parámetro!$E$3:$F$10,2,FALSE),"")</f>
        <v/>
      </c>
      <c r="F15" s="12"/>
      <c r="G15" s="24" t="str">
        <f>IFERROR(VLOOKUP(Tabla1[[#This Row],[IMPACTO]],Parámetro!$K$3:$L$9,2,FALSE),"")</f>
        <v/>
      </c>
      <c r="H15" s="24" t="str">
        <f>IFERROR(Tabla1[[#This Row],[Prob.]]*Tabla1[[#This Row],[Imp.]],"")</f>
        <v/>
      </c>
      <c r="I15" s="23" t="str">
        <f>IFERROR(VLOOKUP(Tabla1[[#This Row],[RIESGO INHERENTE]],Parámetro!$A$16:$B$31,2,FALSE),"")</f>
        <v/>
      </c>
      <c r="J15" s="13"/>
      <c r="K15" s="44" t="str">
        <f>IFERROR(VLOOKUP(Tabla1[[#This Row],[CÓD. 
CONTROL]],Parámetro!$A$33:$B$52,2,FALSE),"")</f>
        <v/>
      </c>
      <c r="L15" s="14"/>
      <c r="M15" s="12"/>
      <c r="N15" s="12"/>
      <c r="O15" s="12"/>
      <c r="P15" s="12"/>
      <c r="Q15" s="25" t="str">
        <f>IFERROR((VLOOKUP(Tabla1[[#This Row],[NATURALEZA CONTROL]],Parámetro!$C$57:$D$60,2,FALSE)*Parámetro!$E$57)+(VLOOKUP(Tabla1[[#This Row],[FORMA DE CONTROL]],Parámetro!C$61:D$64,2,FALSE)*Parámetro!$E$61)+(VLOOKUP(Tabla1[[#This Row],[DOCUMENTADO CONTROL]],Parámetro!$C$65:$D$68,2,FALSE)*Parámetro!$E$65)+(VLOOKUP(Tabla1[[#This Row],[COBERTURA CONTROL]],Parámetro!$C$69:$D$72,2,FALSE)*Parámetro!$E$69)+(VLOOKUP(Tabla1[[#This Row],[IMPLENTACIÓN DEL CONTROL]],Parámetro!$C$73:$D$76,2,FALSE)*Parámetro!$E$73),"")</f>
        <v/>
      </c>
      <c r="R15" s="23" t="str">
        <f>IF(AND(Tabla1[[#This Row],[PUNTAJE]]&gt;2,Tabla1[[#This Row],[PUNTAJE]]&lt;=3),"Fuerte",IF(AND(Tabla1[[#This Row],[PUNTAJE]]&gt;1,Tabla1[[#This Row],[PUNTAJE]]&lt;=2),"Moderado",IF(AND(Tabla1[[#This Row],[PUNTAJE]]&gt;0,Tabla1[[#This Row],[PUNTAJE]]&lt;=1),"Debil",IF(Tabla1[[#This Row],[PUNTAJE]]=0,"Sin control",""))))</f>
        <v/>
      </c>
      <c r="S15" s="26" t="str">
        <f>IFERROR(IF(Tabla1[[#This Row],[Prob.]]-(VLOOKUP(Tabla1[[#This Row],[DESCRIPCIÓN]],Parámetro!$A$80:$B$84,2,FALSE))&lt;1,1,Tabla1[[#This Row],[Prob.]]-(VLOOKUP(Tabla1[[#This Row],[DESCRIPCIÓN]],Parámetro!$A$80:$B$84,2,FALSE))),"")</f>
        <v/>
      </c>
      <c r="T15" s="24" t="str">
        <f>Tabla1[[#This Row],[Imp.]]</f>
        <v/>
      </c>
      <c r="U15" s="24" t="str">
        <f>IFERROR(Tabla1[[#This Row],[(P.inher. - Nivel de mitig.) PROB. RESIDUAL]]*Tabla1[[#This Row],[IMPACTO RESIDUAL]],"")</f>
        <v/>
      </c>
      <c r="V15" s="23" t="str">
        <f>IFERROR(VLOOKUP(Tabla1[[#This Row],[RIESGO RESIDUAL]],Parámetro!$A$16:$B$31,2,FALSE),"")</f>
        <v/>
      </c>
    </row>
  </sheetData>
  <sheetProtection sheet="1" objects="1" scenarios="1"/>
  <dataConsolidate/>
  <mergeCells count="7">
    <mergeCell ref="S1:V2"/>
    <mergeCell ref="D1:I2"/>
    <mergeCell ref="A1:C2"/>
    <mergeCell ref="Q2:R2"/>
    <mergeCell ref="L1:R1"/>
    <mergeCell ref="L2:O2"/>
    <mergeCell ref="J1:K2"/>
  </mergeCells>
  <conditionalFormatting sqref="I4:I15">
    <cfRule type="containsText" dxfId="15" priority="6" operator="containsText" text="RIESGO CRÍTICO">
      <formula>NOT(ISERROR(SEARCH("RIESGO CRÍTICO",I4)))</formula>
    </cfRule>
    <cfRule type="containsText" dxfId="14" priority="7" operator="containsText" text="RIESGO ALTO">
      <formula>NOT(ISERROR(SEARCH("RIESGO ALTO",I4)))</formula>
    </cfRule>
    <cfRule type="containsText" dxfId="13" priority="8" operator="containsText" text="RIESGO MEDIO">
      <formula>NOT(ISERROR(SEARCH("RIESGO MEDIO",I4)))</formula>
    </cfRule>
    <cfRule type="containsText" dxfId="12" priority="9" operator="containsText" text="RIESGO BAJO">
      <formula>NOT(ISERROR(SEARCH("RIESGO BAJO",I4)))</formula>
    </cfRule>
  </conditionalFormatting>
  <conditionalFormatting sqref="R4:R15">
    <cfRule type="containsText" dxfId="11" priority="5" operator="containsText" text="Sin Control">
      <formula>NOT(ISERROR(SEARCH("Sin Control",R4)))</formula>
    </cfRule>
    <cfRule type="containsText" dxfId="10" priority="12" operator="containsText" text="Debil">
      <formula>NOT(ISERROR(SEARCH("Debil",R4)))</formula>
    </cfRule>
    <cfRule type="containsText" dxfId="9" priority="13" operator="containsText" text="Moderado">
      <formula>NOT(ISERROR(SEARCH("Moderado",R4)))</formula>
    </cfRule>
    <cfRule type="containsText" dxfId="8" priority="14" operator="containsText" text="Fuerte">
      <formula>NOT(ISERROR(SEARCH("Fuerte",R4)))</formula>
    </cfRule>
  </conditionalFormatting>
  <conditionalFormatting sqref="V4:V15">
    <cfRule type="containsText" dxfId="7" priority="1" operator="containsText" text="RIESGO BAJO">
      <formula>NOT(ISERROR(SEARCH("RIESGO BAJO",V4)))</formula>
    </cfRule>
    <cfRule type="containsText" dxfId="6" priority="2" operator="containsText" text="RIESGO MEDIO">
      <formula>NOT(ISERROR(SEARCH("RIESGO MEDIO",V4)))</formula>
    </cfRule>
    <cfRule type="containsText" dxfId="5" priority="3" operator="containsText" text="RIESGO ALTO">
      <formula>NOT(ISERROR(SEARCH("RIESGO ALTO",V4)))</formula>
    </cfRule>
    <cfRule type="containsText" dxfId="4" priority="4" operator="containsText" text="RIESGO CRÍTICO">
      <formula>NOT(ISERROR(SEARCH("RIESGO CRÍTICO",V4)))</formula>
    </cfRule>
  </conditionalFormatting>
  <dataValidations xWindow="702" yWindow="540" count="2">
    <dataValidation allowBlank="1" showInputMessage="1" showErrorMessage="1" promptTitle="Riesgo" prompt="En la columna (B), se debe imgresar el código del riesgo" sqref="B4:B15" xr:uid="{A2E5A60B-A9B2-48A2-B654-A92C4D63F3DC}"/>
    <dataValidation allowBlank="1" showInputMessage="1" showErrorMessage="1" promptTitle="Factor de Riesgo" prompt="En la columna (B), se debe imgresar el código del riesgo." sqref="C4" xr:uid="{60D3230B-D7CC-4106-984D-2DFAB0A453D4}"/>
  </dataValidations>
  <pageMargins left="0.7" right="0.7" top="0.75" bottom="0.75" header="0.3" footer="0.3"/>
  <ignoredErrors>
    <ignoredError sqref="K4:K6 K7:K15" unlockedFormula="1"/>
    <ignoredError sqref="S4:S15" calculatedColumn="1"/>
  </ignoredErrors>
  <tableParts count="1">
    <tablePart r:id="rId1"/>
  </tableParts>
  <extLst>
    <ext xmlns:x14="http://schemas.microsoft.com/office/spreadsheetml/2009/9/main" uri="{CCE6A557-97BC-4b89-ADB6-D9C93CAAB3DF}">
      <x14:dataValidations xmlns:xm="http://schemas.microsoft.com/office/excel/2006/main" xWindow="702" yWindow="540" count="9">
        <x14:dataValidation type="list" allowBlank="1" showInputMessage="1" showErrorMessage="1" errorTitle="Seleccionar" error="Escoger una opción de la lista" promptTitle="Seleccione el código de riesgo" prompt="Riesgo aplicable a su despacho notarial" xr:uid="{DBC10070-82C6-4AC2-A1B3-4B0FB3F61676}">
          <x14:formula1>
            <xm:f>Parámetro!$A$3:$A$14</xm:f>
          </x14:formula1>
          <xm:sqref>A4:A15</xm:sqref>
        </x14:dataValidation>
        <x14:dataValidation type="list" allowBlank="1" showInputMessage="1" showErrorMessage="1" errorTitle="Probabilidad" error="Seleccione una opción de la lista" promptTitle="Seleccione la probabilidad" prompt="Improbable: al menos una vez cada 5 años o más._x000a_Poco probable: al menos una vez cada 3 años._x000a_Moderada: 1 vez al año._x000a_Probable: entre 2 a 5 veces en el último año._x000a_Muy Probable: de 6 a más veces en el último año._x000a_" xr:uid="{6295B7E2-F5E7-4BFA-BD4A-0546D18DB645}">
          <x14:formula1>
            <xm:f>Parámetro!$E$6:$E$10</xm:f>
          </x14:formula1>
          <xm:sqref>D4:D15</xm:sqref>
        </x14:dataValidation>
        <x14:dataValidation type="list" allowBlank="1" showErrorMessage="1" errorTitle="Impacto" error="Seleccione sólo una opción de la lista." prompt="_x000a_" xr:uid="{3C6F60FF-82A1-4478-AC99-DBC63F1F2D6D}">
          <x14:formula1>
            <xm:f>Parámetro!$K$5:$K$9</xm:f>
          </x14:formula1>
          <xm:sqref>F4:F15</xm:sqref>
        </x14:dataValidation>
        <x14:dataValidation type="list" allowBlank="1" showInputMessage="1" showErrorMessage="1" errorTitle="Naturaleza" error="Seleccione un apción de la lista." xr:uid="{5D291EBB-F992-49CD-A419-4DCB54545737}">
          <x14:formula1>
            <xm:f>Parámetro!$C$57:$C$60</xm:f>
          </x14:formula1>
          <xm:sqref>L4:L15</xm:sqref>
        </x14:dataValidation>
        <x14:dataValidation type="list" allowBlank="1" showInputMessage="1" showErrorMessage="1" errorTitle="Forma" error="Seleccione una opción de la lista." xr:uid="{18F23305-41FF-4205-A023-88A6FD73179B}">
          <x14:formula1>
            <xm:f>Parámetro!$C$61:$C$64</xm:f>
          </x14:formula1>
          <xm:sqref>M4:M15</xm:sqref>
        </x14:dataValidation>
        <x14:dataValidation type="list" allowBlank="1" showInputMessage="1" showErrorMessage="1" errorTitle="Documentado" error="Seleccione una opción de la lista." xr:uid="{C342D1D4-014B-4588-89CF-1BDFD5C09139}">
          <x14:formula1>
            <xm:f>Parámetro!$C$65:$C$68</xm:f>
          </x14:formula1>
          <xm:sqref>N4:N15</xm:sqref>
        </x14:dataValidation>
        <x14:dataValidation type="list" allowBlank="1" showInputMessage="1" showErrorMessage="1" errorTitle="Cobertura" error="Seleccione una opción de la lista." xr:uid="{B76A13BB-61A1-4A14-A000-80A75A4A70AF}">
          <x14:formula1>
            <xm:f>Parámetro!$C$69:$C$72</xm:f>
          </x14:formula1>
          <xm:sqref>O4:O15</xm:sqref>
        </x14:dataValidation>
        <x14:dataValidation type="list" allowBlank="1" showInputMessage="1" showErrorMessage="1" errorTitle="Implementación" error="Seleccione una opción de la lista." xr:uid="{D55DA962-DABF-45B9-8521-20564D563F34}">
          <x14:formula1>
            <xm:f>Parámetro!$C$73:$C$76</xm:f>
          </x14:formula1>
          <xm:sqref>P4:P15</xm:sqref>
        </x14:dataValidation>
        <x14:dataValidation type="list" allowBlank="1" showInputMessage="1" showErrorMessage="1" errorTitle="Control" error="Seleccione un control de la lista." promptTitle="Control" prompt="Seleccione el control de la lista despegable" xr:uid="{81F03437-93E7-4899-9433-581EDD171C1C}">
          <x14:formula1>
            <xm:f>Parámetro!$A$34:$A$52</xm:f>
          </x14:formula1>
          <xm:sqref>J4:J15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Parámetro</vt:lpstr>
      <vt:lpstr>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Mendoza Valdez</dc:creator>
  <cp:lastModifiedBy>Richard Mendoza Valdez</cp:lastModifiedBy>
  <dcterms:created xsi:type="dcterms:W3CDTF">2024-02-05T14:35:24Z</dcterms:created>
  <dcterms:modified xsi:type="dcterms:W3CDTF">2024-02-06T18:50:15Z</dcterms:modified>
</cp:coreProperties>
</file>